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queryTables/queryTable1.xml" ContentType="application/vnd.openxmlformats-officedocument.spreadsheetml.queryTable+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safi002\0000020WK002\WK00077地域脱炭素移行・再エネ推進交付金事業\２　政策推進\08 環境負荷低減計画\99_改定\"/>
    </mc:Choice>
  </mc:AlternateContent>
  <bookViews>
    <workbookView xWindow="948" yWindow="-12" windowWidth="15456" windowHeight="4500" tabRatio="748"/>
  </bookViews>
  <sheets>
    <sheet name="作成の手引き" sheetId="33" r:id="rId1"/>
    <sheet name="①様式第１号" sheetId="30" r:id="rId2"/>
    <sheet name="②様式第４８号" sheetId="32" r:id="rId3"/>
    <sheet name="③－1環境負荷低減計画" sheetId="34" r:id="rId4"/>
    <sheet name="③－2環境負荷低減計画" sheetId="35" r:id="rId5"/>
    <sheet name="③－3環境負荷低減計画" sheetId="36" r:id="rId6"/>
    <sheet name="③－4環境負荷低減計画" sheetId="1" r:id="rId7"/>
    <sheet name="④取組ﾁｪｯｸｼｰﾄ" sheetId="8" r:id="rId8"/>
    <sheet name="⑤負荷ﾁｪｯｸｼｰﾄ→" sheetId="11" r:id="rId9"/>
    <sheet name="⑤－１負荷チェックシート" sheetId="37" r:id="rId10"/>
    <sheet name="非表示シート" sheetId="39" state="hidden" r:id="rId11"/>
    <sheet name="⑤－２負荷チェックシート" sheetId="38" r:id="rId12"/>
    <sheet name="⑤-３負荷チェックシート（廃棄物排出量）" sheetId="13" r:id="rId13"/>
    <sheet name="取組チェック結果" sheetId="9" r:id="rId14"/>
  </sheets>
  <externalReferences>
    <externalReference r:id="rId15"/>
  </externalReferences>
  <definedNames>
    <definedName name="_xlnm._FilterDatabase" localSheetId="10" hidden="1">非表示シート!$A$1:$B$752</definedName>
    <definedName name="_xlnm.Print_Area" localSheetId="2">②様式第４８号!$A$1:$D$21</definedName>
    <definedName name="_xlnm.Print_Area" localSheetId="3">'③－1環境負荷低減計画'!$B$2:$N$43</definedName>
    <definedName name="_xlnm.Print_Area" localSheetId="4">'③－2環境負荷低減計画'!$B$2:$N$43</definedName>
    <definedName name="_xlnm.Print_Area" localSheetId="5">'③－3環境負荷低減計画'!$B$2:$O$57</definedName>
    <definedName name="_xlnm.Print_Area" localSheetId="6">'③－4環境負荷低減計画'!$B$2:$M$68</definedName>
    <definedName name="_xlnm.Print_Area" localSheetId="7">④取組ﾁｪｯｸｼｰﾄ!$A$1:$D$120</definedName>
    <definedName name="_xlnm.Print_Area" localSheetId="9">'⑤－１負荷チェックシート'!$C$2:$T$63</definedName>
    <definedName name="_xlnm.Print_Area" localSheetId="11">'⑤－２負荷チェックシート'!$C$2:$K$55</definedName>
    <definedName name="_xlnm.Print_Area" localSheetId="12">'⑤-３負荷チェックシート（廃棄物排出量）'!$A$1:$M$47</definedName>
    <definedName name="retailers_list" localSheetId="10">非表示シート!$A$1:$B$739</definedName>
    <definedName name="チェック欄入力リスト">#REF!</definedName>
    <definedName name="記号">[1]定数!$A$2:$A$65</definedName>
    <definedName name="項目①チェック欄">④取組ﾁｪｯｸｼｰﾄ!$B$7:$B$28</definedName>
    <definedName name="項目②チェック欄">④取組ﾁｪｯｸｼｰﾄ!$B$34:$B$55</definedName>
    <definedName name="項目③チェック欄">④取組ﾁｪｯｸｼｰﾄ!#REF!</definedName>
    <definedName name="項目④チェック欄">④取組ﾁｪｯｸｼｰﾄ!$B$61:$B$70</definedName>
    <definedName name="項目⑤チェック欄">④取組ﾁｪｯｸｼｰﾄ!#REF!</definedName>
    <definedName name="項目⑥チェック欄">④取組ﾁｪｯｸｼｰﾄ!#REF!</definedName>
    <definedName name="項目⑦チェック欄">④取組ﾁｪｯｸｼｰﾄ!$B$76:$B$92</definedName>
    <definedName name="項目⑧チェック欄">④取組ﾁｪｯｸｼｰﾄ!#REF!</definedName>
    <definedName name="項目⑨チェック欄">④取組ﾁｪｯｸｼｰﾄ!$B$98:$B$105</definedName>
    <definedName name="項目⑩チェック欄">④取組ﾁｪｯｸｼｰﾄ!$B$111:$B$118</definedName>
    <definedName name="項目⑪チェック欄">④取組ﾁｪｯｸｼｰﾄ!#REF!</definedName>
    <definedName name="項目⑫チェック欄">④取組ﾁｪｯｸｼｰﾄ!#REF!</definedName>
    <definedName name="別表記号と温室効果ガス">'[1]別表(計算用)'!$B$4:$C$263</definedName>
    <definedName name="別表記号と排出活動">'[1]別表(計算用)'!$D$4:$E$263</definedName>
    <definedName name="別表単位と排出係数">'[1]別表(計算用)'!$G$4:$I$263</definedName>
  </definedNames>
  <calcPr calcId="162913"/>
</workbook>
</file>

<file path=xl/calcChain.xml><?xml version="1.0" encoding="utf-8"?>
<calcChain xmlns="http://schemas.openxmlformats.org/spreadsheetml/2006/main">
  <c r="K31" i="36" l="1"/>
  <c r="N24" i="36" l="1"/>
  <c r="M24" i="36"/>
  <c r="L24" i="36"/>
  <c r="N22" i="36"/>
  <c r="M22" i="36"/>
  <c r="L22" i="36"/>
  <c r="N18" i="36"/>
  <c r="M18" i="36"/>
  <c r="L18" i="36"/>
  <c r="N16" i="36"/>
  <c r="M16" i="36"/>
  <c r="L16" i="36"/>
  <c r="N20" i="36"/>
  <c r="M20" i="36"/>
  <c r="L20" i="36"/>
  <c r="M14" i="36"/>
  <c r="N14" i="36"/>
  <c r="L14" i="36"/>
  <c r="K15" i="36"/>
  <c r="L26" i="36" l="1"/>
  <c r="I7" i="36"/>
  <c r="L8" i="36" l="1"/>
  <c r="L37" i="36" s="1"/>
  <c r="M10" i="36"/>
  <c r="N10" i="36"/>
  <c r="L10" i="36"/>
  <c r="N8" i="36"/>
  <c r="N37" i="36" s="1"/>
  <c r="M8" i="36"/>
  <c r="N36" i="36"/>
  <c r="M36" i="36"/>
  <c r="L36" i="36"/>
  <c r="K36" i="36"/>
  <c r="K17" i="36" l="1"/>
  <c r="N7" i="36"/>
  <c r="M7" i="36"/>
  <c r="L7" i="36"/>
  <c r="K7" i="36"/>
  <c r="M37" i="36" l="1"/>
  <c r="M12" i="36" l="1"/>
  <c r="L12" i="36"/>
  <c r="J29" i="35" l="1"/>
  <c r="J25" i="35"/>
  <c r="D41" i="36" l="1"/>
  <c r="D30" i="36"/>
  <c r="J26" i="35" l="1"/>
  <c r="J27" i="35"/>
  <c r="N12" i="36" l="1"/>
  <c r="J28" i="35"/>
  <c r="H42" i="35" l="1"/>
  <c r="H37" i="35"/>
  <c r="H33" i="35"/>
  <c r="H29" i="35"/>
  <c r="H27" i="35" l="1"/>
  <c r="T60" i="37" l="1"/>
  <c r="L8" i="37"/>
  <c r="K25" i="36" l="1"/>
  <c r="N26" i="36" l="1"/>
  <c r="M26" i="36"/>
  <c r="H40" i="35" l="1"/>
  <c r="H35" i="35"/>
  <c r="H31" i="35"/>
  <c r="L15" i="34" l="1"/>
  <c r="G60" i="37" l="1"/>
  <c r="T61" i="37"/>
  <c r="T62" i="37"/>
  <c r="G61" i="37"/>
  <c r="G62" i="37"/>
  <c r="F19" i="1" l="1"/>
  <c r="H20" i="35"/>
  <c r="K20" i="35"/>
  <c r="J15" i="34"/>
  <c r="H15" i="34"/>
  <c r="T46" i="37"/>
  <c r="T51" i="37" s="1"/>
  <c r="T47" i="37"/>
  <c r="D30" i="8"/>
  <c r="D57" i="8"/>
  <c r="D72" i="8"/>
  <c r="D94" i="8"/>
  <c r="D107" i="8"/>
  <c r="D120" i="8"/>
  <c r="L6" i="37"/>
  <c r="N6" i="37"/>
  <c r="O6" i="37"/>
  <c r="S6" i="37"/>
  <c r="T6" i="37"/>
  <c r="L7" i="37"/>
  <c r="N7" i="37"/>
  <c r="O7" i="37"/>
  <c r="S7" i="37"/>
  <c r="T7" i="37"/>
  <c r="N8" i="37"/>
  <c r="O8" i="37"/>
  <c r="S8" i="37"/>
  <c r="T8" i="37"/>
  <c r="L9" i="37"/>
  <c r="N9" i="37"/>
  <c r="O9" i="37"/>
  <c r="S9" i="37"/>
  <c r="T9" i="37"/>
  <c r="L10" i="37"/>
  <c r="N10" i="37"/>
  <c r="O10" i="37"/>
  <c r="S10" i="37"/>
  <c r="T10" i="37"/>
  <c r="L11" i="37"/>
  <c r="N11" i="37"/>
  <c r="O11" i="37"/>
  <c r="S11" i="37"/>
  <c r="T11" i="37"/>
  <c r="L12" i="37"/>
  <c r="N12" i="37"/>
  <c r="O12" i="37"/>
  <c r="S12" i="37"/>
  <c r="T12" i="37"/>
  <c r="L13" i="37"/>
  <c r="N13" i="37"/>
  <c r="O13" i="37"/>
  <c r="S13" i="37"/>
  <c r="T13" i="37"/>
  <c r="L14" i="37"/>
  <c r="N14" i="37"/>
  <c r="O14" i="37"/>
  <c r="S14" i="37"/>
  <c r="T14" i="37"/>
  <c r="L15" i="37"/>
  <c r="N15" i="37"/>
  <c r="O15" i="37"/>
  <c r="S15" i="37"/>
  <c r="T15" i="37"/>
  <c r="L16" i="37"/>
  <c r="N16" i="37"/>
  <c r="O16" i="37"/>
  <c r="S16" i="37"/>
  <c r="T16" i="37"/>
  <c r="L17" i="37"/>
  <c r="N17" i="37"/>
  <c r="O17" i="37"/>
  <c r="S17" i="37"/>
  <c r="T17" i="37"/>
  <c r="L18" i="37"/>
  <c r="N18" i="37"/>
  <c r="O18" i="37"/>
  <c r="S18" i="37"/>
  <c r="T18" i="37"/>
  <c r="L19" i="37"/>
  <c r="N19" i="37"/>
  <c r="O19" i="37"/>
  <c r="S19" i="37"/>
  <c r="T19" i="37"/>
  <c r="L20" i="37"/>
  <c r="N20" i="37"/>
  <c r="O20" i="37"/>
  <c r="S20" i="37"/>
  <c r="T20" i="37"/>
  <c r="L21" i="37"/>
  <c r="N21" i="37"/>
  <c r="O21" i="37"/>
  <c r="S21" i="37"/>
  <c r="T21" i="37"/>
  <c r="L22" i="37"/>
  <c r="N22" i="37"/>
  <c r="O22" i="37"/>
  <c r="S22" i="37"/>
  <c r="T22" i="37"/>
  <c r="L23" i="37"/>
  <c r="N23" i="37"/>
  <c r="O23" i="37"/>
  <c r="S23" i="37"/>
  <c r="T23" i="37"/>
  <c r="L24" i="37"/>
  <c r="N24" i="37"/>
  <c r="O24" i="37"/>
  <c r="S24" i="37"/>
  <c r="T24" i="37"/>
  <c r="L25" i="37"/>
  <c r="N25" i="37"/>
  <c r="O25" i="37"/>
  <c r="S25" i="37"/>
  <c r="T25" i="37"/>
  <c r="L26" i="37"/>
  <c r="N26" i="37"/>
  <c r="O26" i="37"/>
  <c r="S26" i="37"/>
  <c r="T26" i="37"/>
  <c r="L27" i="37"/>
  <c r="N27" i="37"/>
  <c r="O27" i="37"/>
  <c r="S27" i="37"/>
  <c r="T27" i="37"/>
  <c r="L28" i="37"/>
  <c r="N28" i="37"/>
  <c r="O28" i="37"/>
  <c r="S28" i="37"/>
  <c r="T28" i="37"/>
  <c r="L29" i="37"/>
  <c r="N29" i="37"/>
  <c r="O29" i="37"/>
  <c r="S29" i="37"/>
  <c r="T29" i="37"/>
  <c r="L30" i="37"/>
  <c r="N30" i="37"/>
  <c r="O30" i="37"/>
  <c r="S30" i="37"/>
  <c r="T30" i="37"/>
  <c r="L31" i="37"/>
  <c r="N31" i="37"/>
  <c r="O31" i="37"/>
  <c r="S31" i="37"/>
  <c r="T31" i="37"/>
  <c r="L32" i="37"/>
  <c r="N32" i="37"/>
  <c r="O32" i="37"/>
  <c r="S32" i="37"/>
  <c r="T32" i="37"/>
  <c r="L33" i="37"/>
  <c r="N33" i="37"/>
  <c r="O33" i="37"/>
  <c r="S33" i="37"/>
  <c r="T33" i="37"/>
  <c r="L34" i="37"/>
  <c r="N34" i="37"/>
  <c r="O34" i="37"/>
  <c r="S34" i="37"/>
  <c r="T34" i="37"/>
  <c r="L35" i="37"/>
  <c r="N35" i="37"/>
  <c r="O35" i="37"/>
  <c r="S35" i="37"/>
  <c r="T35" i="37"/>
  <c r="S36" i="37"/>
  <c r="L37" i="37"/>
  <c r="N37" i="37"/>
  <c r="O37" i="37"/>
  <c r="S37" i="37"/>
  <c r="T37" i="37"/>
  <c r="L39" i="37"/>
  <c r="N39" i="37"/>
  <c r="O39" i="37"/>
  <c r="S39" i="37"/>
  <c r="T39" i="37"/>
  <c r="L40" i="37"/>
  <c r="L44" i="37" s="1"/>
  <c r="N40" i="37"/>
  <c r="O40" i="37"/>
  <c r="S40" i="37"/>
  <c r="T40" i="37"/>
  <c r="L41" i="37"/>
  <c r="N41" i="37"/>
  <c r="O41" i="37"/>
  <c r="S41" i="37"/>
  <c r="T41" i="37"/>
  <c r="L42" i="37"/>
  <c r="N42" i="37"/>
  <c r="O42" i="37"/>
  <c r="S42" i="37"/>
  <c r="T42" i="37"/>
  <c r="T43" i="37"/>
  <c r="L46" i="37"/>
  <c r="N46" i="37"/>
  <c r="O46" i="37"/>
  <c r="L47" i="37"/>
  <c r="N47" i="37"/>
  <c r="O47" i="37"/>
  <c r="L48" i="37"/>
  <c r="N48" i="37"/>
  <c r="O48" i="37"/>
  <c r="T48" i="37"/>
  <c r="T49" i="37"/>
  <c r="T50" i="37"/>
  <c r="S52" i="37"/>
  <c r="T52" i="37"/>
  <c r="S53" i="37"/>
  <c r="T53" i="37"/>
  <c r="K6" i="38"/>
  <c r="K43" i="38" s="1"/>
  <c r="K7" i="38"/>
  <c r="K8" i="38"/>
  <c r="K9" i="38"/>
  <c r="K10" i="38"/>
  <c r="K11" i="38"/>
  <c r="K12" i="38"/>
  <c r="K13" i="38"/>
  <c r="K14" i="38"/>
  <c r="K15" i="38"/>
  <c r="K16" i="38"/>
  <c r="K17" i="38"/>
  <c r="K18" i="38"/>
  <c r="K19" i="38"/>
  <c r="K20" i="38"/>
  <c r="K21" i="38"/>
  <c r="K22" i="38"/>
  <c r="K23" i="38"/>
  <c r="K24" i="38"/>
  <c r="K25" i="38"/>
  <c r="K26" i="38"/>
  <c r="K27" i="38"/>
  <c r="K28" i="38"/>
  <c r="K29" i="38"/>
  <c r="K30" i="38"/>
  <c r="K31" i="38"/>
  <c r="K32" i="38"/>
  <c r="K33" i="38"/>
  <c r="K34" i="38"/>
  <c r="K35" i="38"/>
  <c r="K36" i="38"/>
  <c r="K37" i="38"/>
  <c r="K38" i="38"/>
  <c r="K39" i="38"/>
  <c r="K40" i="38"/>
  <c r="K41" i="38"/>
  <c r="K42" i="38"/>
  <c r="K44" i="38"/>
  <c r="K45" i="38"/>
  <c r="K47" i="38"/>
  <c r="K46" i="38"/>
  <c r="K48" i="38"/>
  <c r="K50" i="38"/>
  <c r="K49" i="38"/>
  <c r="K21" i="36"/>
  <c r="K51" i="38"/>
  <c r="K52" i="38"/>
  <c r="K23" i="36"/>
  <c r="K53" i="38"/>
  <c r="J12" i="13"/>
  <c r="L12" i="13"/>
  <c r="J13" i="13"/>
  <c r="L13" i="13"/>
  <c r="J14" i="13"/>
  <c r="L14" i="13"/>
  <c r="J15" i="13"/>
  <c r="L15" i="13"/>
  <c r="J16" i="13"/>
  <c r="L16" i="13"/>
  <c r="J17" i="13"/>
  <c r="L17" i="13"/>
  <c r="J18" i="13"/>
  <c r="L18" i="13"/>
  <c r="J19" i="13"/>
  <c r="L19" i="13"/>
  <c r="J20" i="13"/>
  <c r="L20" i="13"/>
  <c r="J21" i="13"/>
  <c r="L21" i="13"/>
  <c r="J22" i="13"/>
  <c r="L22" i="13"/>
  <c r="J23" i="13"/>
  <c r="L23" i="13"/>
  <c r="J24" i="13"/>
  <c r="L24" i="13"/>
  <c r="J25" i="13"/>
  <c r="L25" i="13"/>
  <c r="J26" i="13"/>
  <c r="L26" i="13"/>
  <c r="J27" i="13"/>
  <c r="L27" i="13"/>
  <c r="J28" i="13"/>
  <c r="L28" i="13"/>
  <c r="J29" i="13"/>
  <c r="L29" i="13"/>
  <c r="J30" i="13"/>
  <c r="L30" i="13"/>
  <c r="J31" i="13"/>
  <c r="L31" i="13"/>
  <c r="J32" i="13"/>
  <c r="L32" i="13"/>
  <c r="J33" i="13"/>
  <c r="L33" i="13"/>
  <c r="D34" i="13"/>
  <c r="F34" i="13"/>
  <c r="H34" i="13"/>
  <c r="H37" i="13"/>
  <c r="J34" i="13"/>
  <c r="J38" i="13"/>
  <c r="L34" i="13"/>
  <c r="A36" i="13"/>
  <c r="B36" i="13"/>
  <c r="D36" i="13"/>
  <c r="F36" i="13"/>
  <c r="L36" i="13"/>
  <c r="A37" i="13"/>
  <c r="B37" i="13"/>
  <c r="D37" i="13"/>
  <c r="F37" i="13"/>
  <c r="L37" i="13"/>
  <c r="A38" i="13"/>
  <c r="H41" i="13"/>
  <c r="B38" i="13"/>
  <c r="D38" i="13"/>
  <c r="F38" i="13"/>
  <c r="H38" i="13"/>
  <c r="L38" i="13"/>
  <c r="A39" i="13"/>
  <c r="B39" i="13"/>
  <c r="D39" i="13"/>
  <c r="F39" i="13"/>
  <c r="H39" i="13"/>
  <c r="J39" i="13"/>
  <c r="L39" i="13"/>
  <c r="A40" i="13"/>
  <c r="B40" i="13"/>
  <c r="D40" i="13"/>
  <c r="F40" i="13"/>
  <c r="L40" i="13"/>
  <c r="A41" i="13"/>
  <c r="F41" i="13"/>
  <c r="G43" i="13"/>
  <c r="B48" i="13"/>
  <c r="D48" i="13"/>
  <c r="F48" i="13"/>
  <c r="B4" i="9"/>
  <c r="C4" i="9"/>
  <c r="D4" i="9"/>
  <c r="E4" i="9"/>
  <c r="F4" i="9"/>
  <c r="G4" i="9"/>
  <c r="K19" i="36"/>
  <c r="K54" i="38"/>
  <c r="L41" i="13"/>
  <c r="E21" i="1"/>
  <c r="D41" i="13"/>
  <c r="J40" i="13"/>
  <c r="J36" i="13"/>
  <c r="F20" i="1"/>
  <c r="F21" i="1" s="1"/>
  <c r="J41" i="13"/>
  <c r="B41" i="13"/>
  <c r="C21" i="1"/>
  <c r="H40" i="13"/>
  <c r="J37" i="13"/>
  <c r="H36" i="13"/>
  <c r="K11" i="36" l="1"/>
  <c r="K55" i="38"/>
  <c r="K9" i="36"/>
  <c r="K38" i="36" s="1"/>
  <c r="K27" i="36"/>
  <c r="O44" i="37"/>
  <c r="T54" i="37"/>
  <c r="T44" i="37"/>
  <c r="T56" i="37" s="1"/>
  <c r="L51" i="37"/>
  <c r="L56" i="37" l="1"/>
  <c r="O51" i="37"/>
  <c r="O56" i="37" l="1"/>
  <c r="H16" i="34" s="1"/>
  <c r="K13" i="36"/>
  <c r="K29" i="36" s="1"/>
  <c r="K40" i="36" l="1"/>
  <c r="K42" i="36" s="1"/>
  <c r="L28" i="36"/>
  <c r="L39" i="36" s="1"/>
  <c r="M28" i="36"/>
  <c r="M39" i="36" s="1"/>
  <c r="N28" i="36"/>
  <c r="N39" i="36" s="1"/>
  <c r="N41" i="36" l="1"/>
  <c r="M41" i="36"/>
  <c r="L41" i="36"/>
  <c r="L30" i="36"/>
  <c r="M30" i="36"/>
  <c r="N30" i="36"/>
</calcChain>
</file>

<file path=xl/comments1.xml><?xml version="1.0" encoding="utf-8"?>
<comments xmlns="http://schemas.openxmlformats.org/spreadsheetml/2006/main">
  <authors>
    <author>さいたま市</author>
    <author>nukaga</author>
  </authors>
  <commentList>
    <comment ref="E8" authorId="0" shapeId="0">
      <text>
        <r>
          <rPr>
            <b/>
            <sz val="9"/>
            <color indexed="81"/>
            <rFont val="MS P ゴシック"/>
            <family val="3"/>
            <charset val="128"/>
          </rPr>
          <t xml:space="preserve">○代表者は社長、工場長など事業所を代表する方。
</t>
        </r>
      </text>
    </comment>
    <comment ref="A13" authorId="1" shapeId="0">
      <text>
        <r>
          <rPr>
            <b/>
            <sz val="9"/>
            <rFont val="ＭＳ Ｐゴシック"/>
            <family val="3"/>
            <charset val="128"/>
          </rPr>
          <t>環境負荷低減計画に記載の名称。（社名のみではなく、事業所名称も）
　例：○○株式会社　△△工場</t>
        </r>
      </text>
    </comment>
    <comment ref="A15" authorId="1" shapeId="0">
      <text>
        <r>
          <rPr>
            <b/>
            <sz val="9"/>
            <rFont val="ＭＳ Ｐゴシック"/>
            <family val="3"/>
            <charset val="128"/>
          </rPr>
          <t xml:space="preserve">大きな変更、例えば社名が変わったなどの情報を記載してください。また、エネルギー原油換算使用量を修正した場合は、この欄に修正の内容と理由を記載してください。
年度中に大きな変更があった場合も、本様式を提出してください。なお、年度中に環境負荷低減主任者が変更の場合、様式第４８号も提出してください。
</t>
        </r>
      </text>
    </comment>
  </commentList>
</comments>
</file>

<file path=xl/comments2.xml><?xml version="1.0" encoding="utf-8"?>
<comments xmlns="http://schemas.openxmlformats.org/spreadsheetml/2006/main">
  <authors>
    <author>さいたま市</author>
    <author>nukaga</author>
  </authors>
  <commentList>
    <comment ref="D8" authorId="0" shapeId="0">
      <text>
        <r>
          <rPr>
            <b/>
            <sz val="9"/>
            <color indexed="81"/>
            <rFont val="MS P ゴシック"/>
            <family val="3"/>
            <charset val="128"/>
          </rPr>
          <t>○代表者は社長、工場長など事業所を代表する方。</t>
        </r>
      </text>
    </comment>
    <comment ref="D14" authorId="1" shapeId="0">
      <text>
        <r>
          <rPr>
            <b/>
            <sz val="9"/>
            <rFont val="ＭＳ Ｐゴシック"/>
            <family val="3"/>
            <charset val="128"/>
          </rPr>
          <t>環境負荷低減主任者の方は、事業所内で中心となり計画で目標とした取組を進める方です。
特に資格等は必要ありません。</t>
        </r>
      </text>
    </comment>
  </commentList>
</comments>
</file>

<file path=xl/comments3.xml><?xml version="1.0" encoding="utf-8"?>
<comments xmlns="http://schemas.openxmlformats.org/spreadsheetml/2006/main">
  <authors>
    <author>さいたま市</author>
  </authors>
  <commentList>
    <comment ref="H19" authorId="0" shapeId="0">
      <text>
        <r>
          <rPr>
            <b/>
            <sz val="9"/>
            <rFont val="ＭＳ Ｐゴシック"/>
            <family val="3"/>
            <charset val="128"/>
          </rPr>
          <t>（１）事業所種別で２に該当する事業所は、従業員数、延床面積等、事業規模が分かる事項の他に大店立地法で規定する店舗面積も記入してください。</t>
        </r>
        <r>
          <rPr>
            <sz val="9"/>
            <rFont val="ＭＳ Ｐゴシック"/>
            <family val="3"/>
            <charset val="128"/>
          </rPr>
          <t xml:space="preserve">
</t>
        </r>
      </text>
    </comment>
  </commentList>
</comments>
</file>

<file path=xl/comments4.xml><?xml version="1.0" encoding="utf-8"?>
<comments xmlns="http://schemas.openxmlformats.org/spreadsheetml/2006/main">
  <authors>
    <author>埼玉県</author>
  </authors>
  <commentList>
    <comment ref="C6" authorId="0" shapeId="0">
      <text>
        <r>
          <rPr>
            <b/>
            <sz val="9"/>
            <rFont val="ＭＳ Ｐゴシック"/>
            <family val="3"/>
            <charset val="128"/>
          </rPr>
          <t>取組チェックシートの項目①～⑥をチェックすれば、自動的に達成率が下表に現れます。
必ず全チェック項目で○、△、×、－（該当なし）のいずれかを選択してください。</t>
        </r>
      </text>
    </comment>
    <comment ref="C12" authorId="0" shapeId="0">
      <text>
        <r>
          <rPr>
            <b/>
            <sz val="9"/>
            <rFont val="ＭＳ Ｐゴシック"/>
            <family val="3"/>
            <charset val="128"/>
          </rPr>
          <t xml:space="preserve">負荷チェックシートの算定値が自動的に下表に現れます。
</t>
        </r>
      </text>
    </comment>
    <comment ref="C23" authorId="0" shapeId="0">
      <text>
        <r>
          <rPr>
            <b/>
            <sz val="9"/>
            <rFont val="ＭＳ Ｐゴシック"/>
            <family val="3"/>
            <charset val="128"/>
          </rPr>
          <t>二酸化炭素排出量については、４．で設定した低減目標を達成するため、具体的な取組を目標ごとに列記してください。また、廃棄物処分量については、具体的な目標と取組を記載してください。</t>
        </r>
      </text>
    </comment>
    <comment ref="C48" authorId="0" shapeId="0">
      <text>
        <r>
          <rPr>
            <b/>
            <sz val="9"/>
            <rFont val="ＭＳ Ｐゴシック"/>
            <family val="3"/>
            <charset val="128"/>
          </rPr>
          <t>　環境負荷低減計画を事業所などに備え置くか、掲示するかが公表として必須です。
　公表の方法、日時（曜日も明記）、連絡先（外部からの問い合わせ部署、ＴＥＬ）を、外部への公表を意識し、記載してください。
　例：　・場所　　　環境推進室、お客様案内室（住所）
　　　　・日時　　　8:30～17:15（月～金）
　　　　・連絡先　 環境推進室、お客様案内室　XXX-XXX-XXXX
　その他、ＨＰなどで内容を公表する場合は、同情報も記載願います。　</t>
        </r>
      </text>
    </comment>
  </commentList>
</comments>
</file>

<file path=xl/comments5.xml><?xml version="1.0" encoding="utf-8"?>
<comments xmlns="http://schemas.openxmlformats.org/spreadsheetml/2006/main">
  <authors>
    <author>nukaga</author>
  </authors>
  <commentList>
    <comment ref="B5" authorId="0" shapeId="0">
      <text>
        <r>
          <rPr>
            <b/>
            <sz val="9"/>
            <rFont val="ＭＳ Ｐゴシック"/>
            <family val="3"/>
            <charset val="128"/>
          </rPr>
          <t>項目①～⑥の全てを確認してください。
各セル（黄色）にカーソルを置くと、○、△、×、－（該当なし）が選択できます。事業所の現状を自己評価してください。
　○・・・取組が十分に配慮、実行されている
　△・・・取組が実行されているが、十分ではない
　×・・・取組がほとんど実行されていない
　－・・・該当しない取組
該当なしでも未チェックではなく、必ず「－」を選択してください。
市が評価したり、達成率を競うものではありません。あくまで皆さん自身での現状チェックです。なるべく該当なしは避け、今は無理でも可能性があれば取組めると思うものは「×」をチェックしてください</t>
        </r>
      </text>
    </comment>
  </commentList>
</comments>
</file>

<file path=xl/comments6.xml><?xml version="1.0" encoding="utf-8"?>
<comments xmlns="http://schemas.openxmlformats.org/spreadsheetml/2006/main">
  <authors>
    <author>さいたま市</author>
  </authors>
  <commentList>
    <comment ref="D60" authorId="0" shapeId="0">
      <text>
        <r>
          <rPr>
            <b/>
            <sz val="9"/>
            <color indexed="81"/>
            <rFont val="MS P ゴシック"/>
            <family val="3"/>
            <charset val="128"/>
          </rPr>
          <t>低炭素電力の受入による削減量とありますが、低炭素電力の受入量を記入してください。</t>
        </r>
      </text>
    </comment>
    <comment ref="G60" authorId="0" shapeId="0">
      <text>
        <r>
          <rPr>
            <b/>
            <sz val="9"/>
            <color indexed="81"/>
            <rFont val="MS P ゴシック"/>
            <family val="3"/>
            <charset val="128"/>
          </rPr>
          <t>低炭素電力事業者欄は、登録番号欄にリンク先に記載されている登録番号を入力すると自動で表示されます。リスト上にない事業者の場合は低炭素電力事業者欄及び登録番号欄に直接入力してください。</t>
        </r>
      </text>
    </comment>
    <comment ref="H60" authorId="0" shapeId="0">
      <text>
        <r>
          <rPr>
            <b/>
            <sz val="9"/>
            <color indexed="81"/>
            <rFont val="MS P ゴシック"/>
            <family val="3"/>
            <charset val="128"/>
          </rPr>
          <t>https://www.enecho.meti.go.jp/category/electricity_and_gas/electric/summary/retailers_list</t>
        </r>
      </text>
    </comment>
    <comment ref="T60" authorId="0" shapeId="0">
      <text>
        <r>
          <rPr>
            <b/>
            <sz val="9"/>
            <color indexed="81"/>
            <rFont val="MS P ゴシック"/>
            <family val="3"/>
            <charset val="128"/>
          </rPr>
          <t>自動計算される内容と異なる場合は直接入力してください。</t>
        </r>
      </text>
    </comment>
  </commentList>
</comments>
</file>

<file path=xl/comments7.xml><?xml version="1.0" encoding="utf-8"?>
<comments xmlns="http://schemas.openxmlformats.org/spreadsheetml/2006/main">
  <authors>
    <author>埼玉県</author>
  </authors>
  <commentList>
    <comment ref="G43" authorId="0" shapeId="0">
      <text>
        <r>
          <rPr>
            <b/>
            <sz val="9"/>
            <rFont val="ＭＳ Ｐゴシック"/>
            <family val="3"/>
            <charset val="128"/>
          </rPr>
          <t>活動規模の指標（原単位）を一つ必ず選んでください。例えば、生産量なら手前のセルにカーソルを合わせ、「○」を選択してください。
ここで「○」にしたものが、原単位として計画の６（２）表①の原単位の場所に転記されます。</t>
        </r>
      </text>
    </comment>
  </commentList>
</comments>
</file>

<file path=xl/connections.xml><?xml version="1.0" encoding="utf-8"?>
<connections xmlns="http://schemas.openxmlformats.org/spreadsheetml/2006/main">
  <connection id="1" name="接続" type="4" refreshedVersion="6" background="1" saveData="1">
    <webPr sourceData="1" parsePre="1" consecutive="1" xl2000="1" url="https://www.enecho.meti.go.jp/category/electricity_and_gas/electric/summary/retailers_list"/>
  </connection>
</connections>
</file>

<file path=xl/sharedStrings.xml><?xml version="1.0" encoding="utf-8"?>
<sst xmlns="http://schemas.openxmlformats.org/spreadsheetml/2006/main" count="2468" uniqueCount="2099">
  <si>
    <t>点検</t>
    <rPh sb="0" eb="2">
      <t>テンケン</t>
    </rPh>
    <phoneticPr fontId="1"/>
  </si>
  <si>
    <t>タイヤの磨耗状況や空気圧等の出発前点検、プラグやオイルの定期的点検など、正しい性能が確保できるよう車両を常に整備している</t>
    <rPh sb="4" eb="6">
      <t>マモウ</t>
    </rPh>
    <rPh sb="6" eb="8">
      <t>ジョウキョウ</t>
    </rPh>
    <rPh sb="9" eb="12">
      <t>クウキアツ</t>
    </rPh>
    <rPh sb="12" eb="13">
      <t>トウ</t>
    </rPh>
    <rPh sb="14" eb="16">
      <t>シュッパツ</t>
    </rPh>
    <rPh sb="16" eb="17">
      <t>マエ</t>
    </rPh>
    <rPh sb="17" eb="19">
      <t>テンケン</t>
    </rPh>
    <rPh sb="28" eb="31">
      <t>テイキテキ</t>
    </rPh>
    <rPh sb="31" eb="33">
      <t>テンケン</t>
    </rPh>
    <rPh sb="36" eb="37">
      <t>タダ</t>
    </rPh>
    <rPh sb="39" eb="41">
      <t>セイノウ</t>
    </rPh>
    <rPh sb="42" eb="44">
      <t>カクホ</t>
    </rPh>
    <rPh sb="49" eb="51">
      <t>シャリョウ</t>
    </rPh>
    <rPh sb="52" eb="53">
      <t>ツネ</t>
    </rPh>
    <rPh sb="54" eb="56">
      <t>セイビ</t>
    </rPh>
    <phoneticPr fontId="1"/>
  </si>
  <si>
    <t>１　事業所の概要</t>
    <rPh sb="2" eb="5">
      <t>ジギョウショ</t>
    </rPh>
    <rPh sb="6" eb="8">
      <t>ガイヨウ</t>
    </rPh>
    <phoneticPr fontId="1"/>
  </si>
  <si>
    <t>（１）事業所種別</t>
    <phoneticPr fontId="1"/>
  </si>
  <si>
    <t>事業所種別</t>
    <phoneticPr fontId="1"/>
  </si>
  <si>
    <t>（２）事業所及び事業内容</t>
    <rPh sb="3" eb="6">
      <t>ジギョウショ</t>
    </rPh>
    <rPh sb="6" eb="7">
      <t>オヨ</t>
    </rPh>
    <rPh sb="8" eb="10">
      <t>ジギョウ</t>
    </rPh>
    <rPh sb="10" eb="12">
      <t>ナイヨウ</t>
    </rPh>
    <phoneticPr fontId="1"/>
  </si>
  <si>
    <t>事業所名</t>
    <rPh sb="0" eb="3">
      <t>ジギョウショ</t>
    </rPh>
    <rPh sb="3" eb="4">
      <t>メイ</t>
    </rPh>
    <phoneticPr fontId="1"/>
  </si>
  <si>
    <t>所在地</t>
    <rPh sb="0" eb="3">
      <t>ショザイチ</t>
    </rPh>
    <phoneticPr fontId="1"/>
  </si>
  <si>
    <t>産業分類名（中分類）</t>
    <rPh sb="0" eb="2">
      <t>サンギョウ</t>
    </rPh>
    <rPh sb="2" eb="4">
      <t>ブンルイ</t>
    </rPh>
    <rPh sb="4" eb="5">
      <t>メイ</t>
    </rPh>
    <rPh sb="6" eb="9">
      <t>チュウブンルイ</t>
    </rPh>
    <phoneticPr fontId="1"/>
  </si>
  <si>
    <t>分類番号（中分類）</t>
    <rPh sb="0" eb="2">
      <t>ブンルイ</t>
    </rPh>
    <rPh sb="2" eb="4">
      <t>バンゴウ</t>
    </rPh>
    <rPh sb="5" eb="8">
      <t>チュウブンルイ</t>
    </rPh>
    <phoneticPr fontId="1"/>
  </si>
  <si>
    <t>事業活動の概要</t>
    <rPh sb="0" eb="2">
      <t>ジギョウ</t>
    </rPh>
    <rPh sb="2" eb="4">
      <t>カツドウ</t>
    </rPh>
    <rPh sb="5" eb="7">
      <t>ガイヨウ</t>
    </rPh>
    <phoneticPr fontId="1"/>
  </si>
  <si>
    <t>年度</t>
    <phoneticPr fontId="1"/>
  </si>
  <si>
    <t>４　事業所の温室効果ガス排出量の削減目標</t>
    <rPh sb="2" eb="5">
      <t>ジギョウショ</t>
    </rPh>
    <rPh sb="6" eb="8">
      <t>オンシツ</t>
    </rPh>
    <rPh sb="8" eb="10">
      <t>コウカ</t>
    </rPh>
    <rPh sb="12" eb="15">
      <t>ハイシュツリョウ</t>
    </rPh>
    <rPh sb="16" eb="18">
      <t>サクゲン</t>
    </rPh>
    <rPh sb="18" eb="20">
      <t>モクヒョウ</t>
    </rPh>
    <phoneticPr fontId="1"/>
  </si>
  <si>
    <t>（１）　削減目標</t>
    <rPh sb="4" eb="6">
      <t>サクゲン</t>
    </rPh>
    <rPh sb="6" eb="8">
      <t>モクヒョウ</t>
    </rPh>
    <phoneticPr fontId="1"/>
  </si>
  <si>
    <t>計画期間</t>
    <rPh sb="0" eb="2">
      <t>ケイカク</t>
    </rPh>
    <rPh sb="2" eb="4">
      <t>キカン</t>
    </rPh>
    <phoneticPr fontId="1"/>
  </si>
  <si>
    <t>～</t>
    <phoneticPr fontId="1"/>
  </si>
  <si>
    <t>（１）計画期間の温室効果ガス排出量の推移</t>
    <rPh sb="3" eb="5">
      <t>ケイカク</t>
    </rPh>
    <rPh sb="5" eb="7">
      <t>キカン</t>
    </rPh>
    <rPh sb="8" eb="10">
      <t>オンシツ</t>
    </rPh>
    <rPh sb="10" eb="12">
      <t>コウカ</t>
    </rPh>
    <rPh sb="14" eb="17">
      <t>ハイシュツリョウ</t>
    </rPh>
    <rPh sb="18" eb="20">
      <t>スイイ</t>
    </rPh>
    <phoneticPr fontId="1"/>
  </si>
  <si>
    <t>計画提出
前年度</t>
    <rPh sb="0" eb="2">
      <t>ケイカク</t>
    </rPh>
    <rPh sb="2" eb="4">
      <t>テイシュツ</t>
    </rPh>
    <rPh sb="5" eb="8">
      <t>ゼンネンド</t>
    </rPh>
    <phoneticPr fontId="1"/>
  </si>
  <si>
    <t>目標</t>
    <rPh sb="0" eb="2">
      <t>モクヒョウ</t>
    </rPh>
    <phoneticPr fontId="1"/>
  </si>
  <si>
    <t>実績</t>
    <rPh sb="0" eb="2">
      <t>ジッセキ</t>
    </rPh>
    <phoneticPr fontId="1"/>
  </si>
  <si>
    <t>その他
温室効果
ガス</t>
    <rPh sb="4" eb="6">
      <t>オンシツ</t>
    </rPh>
    <rPh sb="6" eb="8">
      <t>コウカ</t>
    </rPh>
    <phoneticPr fontId="1"/>
  </si>
  <si>
    <t>メタン</t>
    <phoneticPr fontId="1"/>
  </si>
  <si>
    <t>一酸化二窒素</t>
    <rPh sb="0" eb="3">
      <t>イッサンカ</t>
    </rPh>
    <rPh sb="3" eb="6">
      <t>ニチッソ</t>
    </rPh>
    <phoneticPr fontId="1"/>
  </si>
  <si>
    <t>ハイドロ
フルオロカーボン</t>
    <phoneticPr fontId="1"/>
  </si>
  <si>
    <t>パー
フルオロカーボン</t>
    <phoneticPr fontId="1"/>
  </si>
  <si>
    <t>六フッ化硫黄</t>
    <rPh sb="0" eb="1">
      <t>ロク</t>
    </rPh>
    <rPh sb="3" eb="4">
      <t>カ</t>
    </rPh>
    <rPh sb="4" eb="6">
      <t>イオウ</t>
    </rPh>
    <phoneticPr fontId="1"/>
  </si>
  <si>
    <t>その他温室効果
ガス合計</t>
    <rPh sb="2" eb="3">
      <t>タ</t>
    </rPh>
    <rPh sb="3" eb="5">
      <t>オンシツ</t>
    </rPh>
    <rPh sb="5" eb="7">
      <t>コウカ</t>
    </rPh>
    <rPh sb="10" eb="12">
      <t>ゴウケイ</t>
    </rPh>
    <phoneticPr fontId="1"/>
  </si>
  <si>
    <t>温室効果ガスの合計</t>
    <rPh sb="0" eb="2">
      <t>オンシツ</t>
    </rPh>
    <rPh sb="2" eb="4">
      <t>コウカ</t>
    </rPh>
    <rPh sb="7" eb="9">
      <t>ゴウケイ</t>
    </rPh>
    <phoneticPr fontId="1"/>
  </si>
  <si>
    <t>（２）計画期間の温室効果ガス排出量原単位の状況</t>
    <rPh sb="3" eb="5">
      <t>ケイカク</t>
    </rPh>
    <rPh sb="5" eb="7">
      <t>キカン</t>
    </rPh>
    <rPh sb="8" eb="10">
      <t>オンシツ</t>
    </rPh>
    <rPh sb="10" eb="12">
      <t>コウカ</t>
    </rPh>
    <rPh sb="14" eb="16">
      <t>ハイシュツ</t>
    </rPh>
    <rPh sb="16" eb="17">
      <t>リョウ</t>
    </rPh>
    <rPh sb="17" eb="20">
      <t>ゲンタンイ</t>
    </rPh>
    <rPh sb="21" eb="23">
      <t>ジョウキョウ</t>
    </rPh>
    <phoneticPr fontId="1"/>
  </si>
  <si>
    <r>
      <t>エネルギー起源CO</t>
    </r>
    <r>
      <rPr>
        <vertAlign val="subscript"/>
        <sz val="9"/>
        <color indexed="8"/>
        <rFont val="ＭＳ 明朝"/>
        <family val="1"/>
        <charset val="128"/>
      </rPr>
      <t>2</t>
    </r>
    <phoneticPr fontId="1"/>
  </si>
  <si>
    <t>単位</t>
    <rPh sb="0" eb="2">
      <t>タンイ</t>
    </rPh>
    <phoneticPr fontId="1"/>
  </si>
  <si>
    <t>活動規模の指標</t>
    <rPh sb="0" eb="2">
      <t>カツドウ</t>
    </rPh>
    <rPh sb="2" eb="4">
      <t>キボ</t>
    </rPh>
    <rPh sb="5" eb="7">
      <t>シヒョウ</t>
    </rPh>
    <phoneticPr fontId="1"/>
  </si>
  <si>
    <t>従業員数</t>
    <rPh sb="0" eb="3">
      <t>ジュウギョウイン</t>
    </rPh>
    <rPh sb="3" eb="4">
      <t>スウ</t>
    </rPh>
    <phoneticPr fontId="1"/>
  </si>
  <si>
    <r>
      <t xml:space="preserve">（　　　）
</t>
    </r>
    <r>
      <rPr>
        <sz val="6"/>
        <color indexed="8"/>
        <rFont val="ＭＳ 明朝"/>
        <family val="1"/>
        <charset val="128"/>
      </rPr>
      <t>（※自由記載）</t>
    </r>
    <rPh sb="8" eb="10">
      <t>ジユウ</t>
    </rPh>
    <rPh sb="10" eb="12">
      <t>キサイ</t>
    </rPh>
    <phoneticPr fontId="1"/>
  </si>
  <si>
    <t>　</t>
    <phoneticPr fontId="1"/>
  </si>
  <si>
    <t>さいたま市　環境負荷低減計画</t>
    <rPh sb="4" eb="5">
      <t>シ</t>
    </rPh>
    <rPh sb="6" eb="8">
      <t>カンキョウ</t>
    </rPh>
    <rPh sb="8" eb="10">
      <t>フカ</t>
    </rPh>
    <rPh sb="10" eb="12">
      <t>テイゲン</t>
    </rPh>
    <rPh sb="12" eb="14">
      <t>ケイカク</t>
    </rPh>
    <phoneticPr fontId="1"/>
  </si>
  <si>
    <t>２　事業所の環境方針</t>
    <rPh sb="6" eb="8">
      <t>カンキョウ</t>
    </rPh>
    <rPh sb="8" eb="10">
      <t>ホウシン</t>
    </rPh>
    <phoneticPr fontId="1"/>
  </si>
  <si>
    <t>６　環境負荷の現状</t>
    <rPh sb="2" eb="4">
      <t>カンキョウ</t>
    </rPh>
    <rPh sb="4" eb="6">
      <t>フカ</t>
    </rPh>
    <rPh sb="7" eb="9">
      <t>ゲンジョウ</t>
    </rPh>
    <phoneticPr fontId="1"/>
  </si>
  <si>
    <t>環境負荷低減計画様式③－１</t>
    <rPh sb="0" eb="2">
      <t>カンキョウ</t>
    </rPh>
    <rPh sb="2" eb="4">
      <t>フカ</t>
    </rPh>
    <rPh sb="4" eb="6">
      <t>テイゲン</t>
    </rPh>
    <rPh sb="6" eb="8">
      <t>ケイカク</t>
    </rPh>
    <rPh sb="8" eb="10">
      <t>ヨウシキ</t>
    </rPh>
    <phoneticPr fontId="1"/>
  </si>
  <si>
    <t>環境負荷低減計画様式③－２</t>
    <rPh sb="0" eb="2">
      <t>カンキョウ</t>
    </rPh>
    <rPh sb="2" eb="4">
      <t>フカ</t>
    </rPh>
    <rPh sb="4" eb="6">
      <t>テイゲン</t>
    </rPh>
    <rPh sb="6" eb="8">
      <t>ケイカク</t>
    </rPh>
    <rPh sb="8" eb="10">
      <t>ヨウシキ</t>
    </rPh>
    <phoneticPr fontId="1"/>
  </si>
  <si>
    <t>環境負荷低減計画様式③－3</t>
    <rPh sb="0" eb="2">
      <t>カンキョウ</t>
    </rPh>
    <rPh sb="2" eb="4">
      <t>フカ</t>
    </rPh>
    <rPh sb="4" eb="6">
      <t>テイゲン</t>
    </rPh>
    <rPh sb="6" eb="8">
      <t>ケイカク</t>
    </rPh>
    <rPh sb="8" eb="10">
      <t>ヨウシキ</t>
    </rPh>
    <phoneticPr fontId="1"/>
  </si>
  <si>
    <t>環境負荷低減計画様式③－４</t>
    <phoneticPr fontId="1"/>
  </si>
  <si>
    <t>種類</t>
    <rPh sb="0" eb="2">
      <t>シュルイ</t>
    </rPh>
    <phoneticPr fontId="1"/>
  </si>
  <si>
    <t>使用量</t>
    <rPh sb="0" eb="3">
      <t>シヨウリョウ</t>
    </rPh>
    <phoneticPr fontId="1"/>
  </si>
  <si>
    <t>単位当たり発熱量</t>
    <rPh sb="0" eb="2">
      <t>タンイ</t>
    </rPh>
    <rPh sb="2" eb="3">
      <t>ア</t>
    </rPh>
    <rPh sb="5" eb="8">
      <t>ハツネツリョウ</t>
    </rPh>
    <phoneticPr fontId="1"/>
  </si>
  <si>
    <t>熱量</t>
    <phoneticPr fontId="1"/>
  </si>
  <si>
    <t>原油換算</t>
    <rPh sb="0" eb="2">
      <t>ゲンユ</t>
    </rPh>
    <rPh sb="2" eb="4">
      <t>カンサン</t>
    </rPh>
    <phoneticPr fontId="1"/>
  </si>
  <si>
    <t>原油換算係数</t>
    <rPh sb="0" eb="2">
      <t>ゲンユ</t>
    </rPh>
    <rPh sb="2" eb="4">
      <t>カンサン</t>
    </rPh>
    <rPh sb="4" eb="6">
      <t>ケイスウ</t>
    </rPh>
    <phoneticPr fontId="1"/>
  </si>
  <si>
    <t>原油換算使用量</t>
    <rPh sb="0" eb="2">
      <t>ゲンユ</t>
    </rPh>
    <rPh sb="2" eb="4">
      <t>カンサン</t>
    </rPh>
    <rPh sb="4" eb="7">
      <t>シヨウリョウ</t>
    </rPh>
    <phoneticPr fontId="1"/>
  </si>
  <si>
    <t>排出係数</t>
    <phoneticPr fontId="1"/>
  </si>
  <si>
    <t>二酸化炭素換算係数</t>
    <rPh sb="0" eb="3">
      <t>ニサンカ</t>
    </rPh>
    <rPh sb="3" eb="5">
      <t>タンソ</t>
    </rPh>
    <rPh sb="5" eb="7">
      <t>カンサン</t>
    </rPh>
    <rPh sb="7" eb="9">
      <t>ケイスウ</t>
    </rPh>
    <phoneticPr fontId="1"/>
  </si>
  <si>
    <t>二酸化炭素排出量</t>
    <phoneticPr fontId="1"/>
  </si>
  <si>
    <t>①</t>
    <phoneticPr fontId="1"/>
  </si>
  <si>
    <t>②</t>
    <phoneticPr fontId="1"/>
  </si>
  <si>
    <t>③=①×②</t>
    <phoneticPr fontId="1"/>
  </si>
  <si>
    <t>④</t>
    <phoneticPr fontId="1"/>
  </si>
  <si>
    <t>⑤=①×②×④</t>
    <phoneticPr fontId="1"/>
  </si>
  <si>
    <t>⑥</t>
    <phoneticPr fontId="1"/>
  </si>
  <si>
    <t>⑦</t>
    <phoneticPr fontId="1"/>
  </si>
  <si>
    <t>⑦=①×②×⑥
×44/12</t>
    <phoneticPr fontId="1"/>
  </si>
  <si>
    <t>数値</t>
    <rPh sb="0" eb="2">
      <t>スウチ</t>
    </rPh>
    <phoneticPr fontId="1"/>
  </si>
  <si>
    <t>単位</t>
    <phoneticPr fontId="1"/>
  </si>
  <si>
    <t>GJ</t>
    <phoneticPr fontId="1"/>
  </si>
  <si>
    <t>kL/GJ</t>
    <phoneticPr fontId="1"/>
  </si>
  <si>
    <t>kL</t>
    <phoneticPr fontId="1"/>
  </si>
  <si>
    <r>
      <t>t-CO</t>
    </r>
    <r>
      <rPr>
        <vertAlign val="subscript"/>
        <sz val="11"/>
        <rFont val="ＭＳ 明朝"/>
        <family val="1"/>
        <charset val="128"/>
      </rPr>
      <t>2</t>
    </r>
    <r>
      <rPr>
        <sz val="11"/>
        <rFont val="ＭＳ 明朝"/>
        <family val="1"/>
        <charset val="128"/>
      </rPr>
      <t>/使用量</t>
    </r>
    <rPh sb="6" eb="9">
      <t>シヨウリョウ</t>
    </rPh>
    <phoneticPr fontId="1"/>
  </si>
  <si>
    <r>
      <t>t-CO</t>
    </r>
    <r>
      <rPr>
        <vertAlign val="subscript"/>
        <sz val="11"/>
        <rFont val="ＭＳ 明朝"/>
        <family val="1"/>
        <charset val="128"/>
      </rPr>
      <t>2</t>
    </r>
    <phoneticPr fontId="1"/>
  </si>
  <si>
    <r>
      <t>エネルギー起源CO</t>
    </r>
    <r>
      <rPr>
        <vertAlign val="subscript"/>
        <sz val="11"/>
        <color indexed="8"/>
        <rFont val="ＭＳ 明朝"/>
        <family val="1"/>
        <charset val="128"/>
      </rPr>
      <t>2</t>
    </r>
    <rPh sb="5" eb="7">
      <t>キゲン</t>
    </rPh>
    <phoneticPr fontId="1"/>
  </si>
  <si>
    <t>燃料及び熱</t>
    <rPh sb="0" eb="2">
      <t>ネンリョウ</t>
    </rPh>
    <rPh sb="2" eb="3">
      <t>オヨ</t>
    </rPh>
    <rPh sb="4" eb="5">
      <t>ネツ</t>
    </rPh>
    <phoneticPr fontId="1"/>
  </si>
  <si>
    <t>原油（コンデンセートを除く）</t>
    <rPh sb="0" eb="2">
      <t>ゲンユ</t>
    </rPh>
    <rPh sb="11" eb="12">
      <t>ノゾ</t>
    </rPh>
    <phoneticPr fontId="1"/>
  </si>
  <si>
    <t>kL</t>
    <phoneticPr fontId="1"/>
  </si>
  <si>
    <t>GJ/kL</t>
    <phoneticPr fontId="1"/>
  </si>
  <si>
    <t>原油のうちコンデンセート（ＮＧＬ）</t>
    <rPh sb="0" eb="2">
      <t>ゲンユ</t>
    </rPh>
    <phoneticPr fontId="1"/>
  </si>
  <si>
    <t>GJ/kL</t>
    <phoneticPr fontId="1"/>
  </si>
  <si>
    <t>t-C/GJ</t>
    <phoneticPr fontId="1"/>
  </si>
  <si>
    <t>t-C/GJ</t>
    <phoneticPr fontId="1"/>
  </si>
  <si>
    <t>kL</t>
    <phoneticPr fontId="1"/>
  </si>
  <si>
    <t>GJ/kL</t>
    <phoneticPr fontId="1"/>
  </si>
  <si>
    <t>t-C/GJ</t>
    <phoneticPr fontId="1"/>
  </si>
  <si>
    <t>液化石油ガス（ＬＰＧ）</t>
    <phoneticPr fontId="1"/>
  </si>
  <si>
    <r>
      <t>千Nｍ</t>
    </r>
    <r>
      <rPr>
        <vertAlign val="superscript"/>
        <sz val="8"/>
        <rFont val="ＭＳ 明朝"/>
        <family val="1"/>
        <charset val="128"/>
      </rPr>
      <t>3</t>
    </r>
    <rPh sb="0" eb="1">
      <t>セン</t>
    </rPh>
    <phoneticPr fontId="1"/>
  </si>
  <si>
    <r>
      <t>GJ/千Nｍ</t>
    </r>
    <r>
      <rPr>
        <vertAlign val="superscript"/>
        <sz val="8"/>
        <rFont val="ＭＳ 明朝"/>
        <family val="1"/>
        <charset val="128"/>
      </rPr>
      <t>3</t>
    </r>
    <phoneticPr fontId="1"/>
  </si>
  <si>
    <t>t-C/GJ</t>
    <phoneticPr fontId="1"/>
  </si>
  <si>
    <t>44/12</t>
    <phoneticPr fontId="1"/>
  </si>
  <si>
    <t>可燃性天然ガス</t>
    <rPh sb="0" eb="3">
      <t>カネンセイ</t>
    </rPh>
    <rPh sb="3" eb="5">
      <t>テンネン</t>
    </rPh>
    <phoneticPr fontId="1"/>
  </si>
  <si>
    <t>t</t>
    <phoneticPr fontId="1"/>
  </si>
  <si>
    <t>GJ/t</t>
    <phoneticPr fontId="1"/>
  </si>
  <si>
    <t>t-C/GJ</t>
    <phoneticPr fontId="1"/>
  </si>
  <si>
    <t>44/12</t>
    <phoneticPr fontId="1"/>
  </si>
  <si>
    <t>GJ/t</t>
    <phoneticPr fontId="1"/>
  </si>
  <si>
    <t>t</t>
    <phoneticPr fontId="1"/>
  </si>
  <si>
    <t>GJ/t</t>
    <phoneticPr fontId="1"/>
  </si>
  <si>
    <t>その他燃料</t>
    <rPh sb="2" eb="3">
      <t>タ</t>
    </rPh>
    <rPh sb="3" eb="5">
      <t>ネンリョウ</t>
    </rPh>
    <phoneticPr fontId="1"/>
  </si>
  <si>
    <r>
      <t>都市ガス</t>
    </r>
    <r>
      <rPr>
        <vertAlign val="superscript"/>
        <sz val="11"/>
        <rFont val="ＭＳ 明朝"/>
        <family val="1"/>
        <charset val="128"/>
      </rPr>
      <t>（※）</t>
    </r>
    <rPh sb="0" eb="2">
      <t>トシ</t>
    </rPh>
    <phoneticPr fontId="1"/>
  </si>
  <si>
    <r>
      <t>13A:45MJ/m</t>
    </r>
    <r>
      <rPr>
        <vertAlign val="superscript"/>
        <sz val="11"/>
        <rFont val="ＭＳ 明朝"/>
        <family val="1"/>
        <charset val="128"/>
      </rPr>
      <t>3</t>
    </r>
    <phoneticPr fontId="1"/>
  </si>
  <si>
    <t>GJ</t>
    <phoneticPr fontId="1"/>
  </si>
  <si>
    <t>GJ/GJ</t>
    <phoneticPr fontId="1"/>
  </si>
  <si>
    <r>
      <t>t-CO</t>
    </r>
    <r>
      <rPr>
        <vertAlign val="subscript"/>
        <sz val="8"/>
        <rFont val="ＭＳ 明朝"/>
        <family val="1"/>
        <charset val="128"/>
      </rPr>
      <t>2</t>
    </r>
    <r>
      <rPr>
        <sz val="8"/>
        <rFont val="ＭＳ 明朝"/>
        <family val="1"/>
        <charset val="128"/>
      </rPr>
      <t>/GJ</t>
    </r>
    <phoneticPr fontId="1"/>
  </si>
  <si>
    <t>産業用以外の蒸気</t>
    <rPh sb="0" eb="3">
      <t>サンギョウヨウ</t>
    </rPh>
    <rPh sb="3" eb="5">
      <t>イガイ</t>
    </rPh>
    <rPh sb="6" eb="8">
      <t>ジョウキ</t>
    </rPh>
    <phoneticPr fontId="1"/>
  </si>
  <si>
    <t>GJ</t>
    <phoneticPr fontId="1"/>
  </si>
  <si>
    <t>GJ/GJ</t>
    <phoneticPr fontId="1"/>
  </si>
  <si>
    <r>
      <t>t-CO</t>
    </r>
    <r>
      <rPr>
        <vertAlign val="subscript"/>
        <sz val="8"/>
        <rFont val="ＭＳ 明朝"/>
        <family val="1"/>
        <charset val="128"/>
      </rPr>
      <t>2</t>
    </r>
    <r>
      <rPr>
        <sz val="8"/>
        <rFont val="ＭＳ 明朝"/>
        <family val="1"/>
        <charset val="128"/>
      </rPr>
      <t>/GJ</t>
    </r>
    <phoneticPr fontId="1"/>
  </si>
  <si>
    <t>小計</t>
    <phoneticPr fontId="1"/>
  </si>
  <si>
    <t>①</t>
  </si>
  <si>
    <t>②</t>
    <phoneticPr fontId="1"/>
  </si>
  <si>
    <t>③=①×②</t>
    <phoneticPr fontId="1"/>
  </si>
  <si>
    <t>④</t>
  </si>
  <si>
    <t>⑤=①×②×④</t>
    <phoneticPr fontId="1"/>
  </si>
  <si>
    <t>⑥</t>
  </si>
  <si>
    <t>⑦</t>
  </si>
  <si>
    <t>⑦=①×⑥</t>
    <phoneticPr fontId="1"/>
  </si>
  <si>
    <t>千kWh</t>
    <rPh sb="0" eb="1">
      <t>セン</t>
    </rPh>
    <phoneticPr fontId="1"/>
  </si>
  <si>
    <r>
      <t>t-CO</t>
    </r>
    <r>
      <rPr>
        <vertAlign val="subscript"/>
        <sz val="8"/>
        <rFont val="ＭＳ 明朝"/>
        <family val="1"/>
        <charset val="128"/>
      </rPr>
      <t>2</t>
    </r>
    <r>
      <rPr>
        <sz val="8"/>
        <rFont val="ＭＳ 明朝"/>
        <family val="1"/>
        <charset val="128"/>
      </rPr>
      <t>/千kWh</t>
    </r>
    <rPh sb="6" eb="7">
      <t>セン</t>
    </rPh>
    <phoneticPr fontId="1"/>
  </si>
  <si>
    <t>―</t>
    <phoneticPr fontId="1"/>
  </si>
  <si>
    <t>その他の買電</t>
    <rPh sb="2" eb="3">
      <t>タ</t>
    </rPh>
    <phoneticPr fontId="1"/>
  </si>
  <si>
    <t>再生可能エネルギーの環境価値を移転した電気</t>
    <rPh sb="0" eb="2">
      <t>サイセイ</t>
    </rPh>
    <rPh sb="2" eb="4">
      <t>カノウ</t>
    </rPh>
    <rPh sb="10" eb="12">
      <t>カンキョウ</t>
    </rPh>
    <rPh sb="12" eb="14">
      <t>カチ</t>
    </rPh>
    <rPh sb="15" eb="17">
      <t>イテン</t>
    </rPh>
    <rPh sb="19" eb="21">
      <t>デンキ</t>
    </rPh>
    <phoneticPr fontId="1"/>
  </si>
  <si>
    <t>再生可能エネルギーを自家消費した
電気</t>
    <rPh sb="0" eb="2">
      <t>サイセイ</t>
    </rPh>
    <rPh sb="2" eb="4">
      <t>カノウ</t>
    </rPh>
    <rPh sb="10" eb="12">
      <t>ジカ</t>
    </rPh>
    <rPh sb="12" eb="14">
      <t>ショウヒ</t>
    </rPh>
    <rPh sb="17" eb="19">
      <t>デンキ</t>
    </rPh>
    <phoneticPr fontId="1"/>
  </si>
  <si>
    <t>外部供給</t>
    <rPh sb="0" eb="2">
      <t>ガイブ</t>
    </rPh>
    <rPh sb="2" eb="4">
      <t>キョウキュウ</t>
    </rPh>
    <phoneticPr fontId="1"/>
  </si>
  <si>
    <t>自ら生成した熱の供給</t>
    <rPh sb="0" eb="1">
      <t>ミズカ</t>
    </rPh>
    <rPh sb="2" eb="4">
      <t>セイセイ</t>
    </rPh>
    <rPh sb="6" eb="7">
      <t>ネツ</t>
    </rPh>
    <rPh sb="8" eb="10">
      <t>キョウキュウ</t>
    </rPh>
    <phoneticPr fontId="1"/>
  </si>
  <si>
    <t>GJ</t>
    <phoneticPr fontId="1"/>
  </si>
  <si>
    <t>自ら生成した電力の供給</t>
    <rPh sb="0" eb="1">
      <t>ミズカ</t>
    </rPh>
    <rPh sb="2" eb="4">
      <t>セイセイ</t>
    </rPh>
    <rPh sb="6" eb="8">
      <t>デンリョク</t>
    </rPh>
    <rPh sb="9" eb="11">
      <t>キョウキュウ</t>
    </rPh>
    <phoneticPr fontId="1"/>
  </si>
  <si>
    <t>合計</t>
    <rPh sb="0" eb="2">
      <t>ゴウケイ</t>
    </rPh>
    <phoneticPr fontId="1"/>
  </si>
  <si>
    <t>使用量</t>
    <phoneticPr fontId="1"/>
  </si>
  <si>
    <r>
      <t>t-CO</t>
    </r>
    <r>
      <rPr>
        <vertAlign val="subscript"/>
        <sz val="11"/>
        <rFont val="ＭＳ 明朝"/>
        <family val="1"/>
        <charset val="128"/>
      </rPr>
      <t>2</t>
    </r>
    <phoneticPr fontId="1"/>
  </si>
  <si>
    <r>
      <t>非エネルギー起源CO</t>
    </r>
    <r>
      <rPr>
        <vertAlign val="subscript"/>
        <sz val="11"/>
        <color indexed="8"/>
        <rFont val="ＭＳ 明朝"/>
        <family val="1"/>
        <charset val="128"/>
      </rPr>
      <t>2</t>
    </r>
    <rPh sb="0" eb="1">
      <t>ヒ</t>
    </rPh>
    <rPh sb="6" eb="8">
      <t>キゲン</t>
    </rPh>
    <phoneticPr fontId="1"/>
  </si>
  <si>
    <t>廃棄物の焼却及び
製品の製造の用途への使用</t>
    <rPh sb="0" eb="3">
      <t>ハイキブツ</t>
    </rPh>
    <rPh sb="4" eb="6">
      <t>ショウキャク</t>
    </rPh>
    <rPh sb="6" eb="7">
      <t>オヨ</t>
    </rPh>
    <rPh sb="9" eb="11">
      <t>セイヒン</t>
    </rPh>
    <rPh sb="12" eb="14">
      <t>セイゾウ</t>
    </rPh>
    <rPh sb="15" eb="17">
      <t>ヨウト</t>
    </rPh>
    <rPh sb="19" eb="21">
      <t>シヨウ</t>
    </rPh>
    <phoneticPr fontId="1"/>
  </si>
  <si>
    <r>
      <t>廃油</t>
    </r>
    <r>
      <rPr>
        <sz val="9"/>
        <rFont val="ＭＳ 明朝"/>
        <family val="1"/>
        <charset val="128"/>
      </rPr>
      <t>（植物性のもの及び
動物性のものを除く）</t>
    </r>
    <rPh sb="0" eb="2">
      <t>ハイユ</t>
    </rPh>
    <rPh sb="3" eb="6">
      <t>ショクブツセイ</t>
    </rPh>
    <rPh sb="9" eb="10">
      <t>オヨ</t>
    </rPh>
    <rPh sb="12" eb="15">
      <t>ドウブツセイ</t>
    </rPh>
    <rPh sb="19" eb="20">
      <t>ノゾ</t>
    </rPh>
    <phoneticPr fontId="1"/>
  </si>
  <si>
    <r>
      <t>t-CO</t>
    </r>
    <r>
      <rPr>
        <vertAlign val="subscript"/>
        <sz val="11"/>
        <rFont val="ＭＳ 明朝"/>
        <family val="1"/>
        <charset val="128"/>
      </rPr>
      <t>2</t>
    </r>
    <r>
      <rPr>
        <sz val="11"/>
        <rFont val="ＭＳ 明朝"/>
        <family val="1"/>
        <charset val="128"/>
      </rPr>
      <t>/t</t>
    </r>
    <phoneticPr fontId="1"/>
  </si>
  <si>
    <r>
      <t>t-CO</t>
    </r>
    <r>
      <rPr>
        <vertAlign val="subscript"/>
        <sz val="11"/>
        <rFont val="ＭＳ 明朝"/>
        <family val="1"/>
        <charset val="128"/>
      </rPr>
      <t>2</t>
    </r>
    <r>
      <rPr>
        <sz val="11"/>
        <rFont val="ＭＳ 明朝"/>
        <family val="1"/>
        <charset val="128"/>
      </rPr>
      <t>/t</t>
    </r>
    <phoneticPr fontId="1"/>
  </si>
  <si>
    <r>
      <t>t-CO</t>
    </r>
    <r>
      <rPr>
        <vertAlign val="subscript"/>
        <sz val="11"/>
        <rFont val="ＭＳ 明朝"/>
        <family val="1"/>
        <charset val="128"/>
      </rPr>
      <t>2</t>
    </r>
    <r>
      <rPr>
        <sz val="11"/>
        <rFont val="ＭＳ 明朝"/>
        <family val="1"/>
        <charset val="128"/>
      </rPr>
      <t>/t</t>
    </r>
    <phoneticPr fontId="1"/>
  </si>
  <si>
    <t>合成繊維及び廃ｺﾞﾑﾀｲﾔ以外の廃ﾌﾟﾗｽﾁｯｸ類
（産業廃棄物に限る）</t>
    <rPh sb="0" eb="2">
      <t>ゴウセイ</t>
    </rPh>
    <rPh sb="2" eb="4">
      <t>センイ</t>
    </rPh>
    <rPh sb="4" eb="5">
      <t>オヨ</t>
    </rPh>
    <rPh sb="6" eb="7">
      <t>ハイ</t>
    </rPh>
    <rPh sb="13" eb="15">
      <t>イガイ</t>
    </rPh>
    <rPh sb="16" eb="17">
      <t>ハイ</t>
    </rPh>
    <rPh sb="24" eb="25">
      <t>ルイ</t>
    </rPh>
    <rPh sb="27" eb="29">
      <t>サンギョウ</t>
    </rPh>
    <rPh sb="29" eb="32">
      <t>ハイキブツ</t>
    </rPh>
    <rPh sb="33" eb="34">
      <t>カギ</t>
    </rPh>
    <phoneticPr fontId="1"/>
  </si>
  <si>
    <r>
      <t>t-CO</t>
    </r>
    <r>
      <rPr>
        <vertAlign val="subscript"/>
        <sz val="11"/>
        <rFont val="ＭＳ 明朝"/>
        <family val="1"/>
        <charset val="128"/>
      </rPr>
      <t>2</t>
    </r>
    <r>
      <rPr>
        <sz val="11"/>
        <rFont val="ＭＳ 明朝"/>
        <family val="1"/>
        <charset val="128"/>
      </rPr>
      <t>/t</t>
    </r>
    <phoneticPr fontId="1"/>
  </si>
  <si>
    <r>
      <t>t-CO</t>
    </r>
    <r>
      <rPr>
        <vertAlign val="subscript"/>
        <sz val="11"/>
        <rFont val="ＭＳ 明朝"/>
        <family val="1"/>
        <charset val="128"/>
      </rPr>
      <t>2</t>
    </r>
    <r>
      <rPr>
        <sz val="11"/>
        <rFont val="ＭＳ 明朝"/>
        <family val="1"/>
        <charset val="128"/>
      </rPr>
      <t>/t</t>
    </r>
    <phoneticPr fontId="1"/>
  </si>
  <si>
    <r>
      <t>t-CO</t>
    </r>
    <r>
      <rPr>
        <vertAlign val="subscript"/>
        <sz val="11"/>
        <rFont val="ＭＳ 明朝"/>
        <family val="1"/>
        <charset val="128"/>
      </rPr>
      <t>2</t>
    </r>
    <r>
      <rPr>
        <sz val="11"/>
        <rFont val="ＭＳ 明朝"/>
        <family val="1"/>
        <charset val="128"/>
      </rPr>
      <t>/t</t>
    </r>
    <phoneticPr fontId="1"/>
  </si>
  <si>
    <r>
      <t>t-CO</t>
    </r>
    <r>
      <rPr>
        <vertAlign val="subscript"/>
        <sz val="11"/>
        <rFont val="ＭＳ 明朝"/>
        <family val="1"/>
        <charset val="128"/>
      </rPr>
      <t>2</t>
    </r>
    <r>
      <rPr>
        <sz val="11"/>
        <rFont val="ＭＳ 明朝"/>
        <family val="1"/>
        <charset val="128"/>
      </rPr>
      <t>/t</t>
    </r>
    <phoneticPr fontId="1"/>
  </si>
  <si>
    <t>廃棄物燃料の使用</t>
    <rPh sb="0" eb="3">
      <t>ハイキブツ</t>
    </rPh>
    <rPh sb="3" eb="5">
      <t>ネンリョウ</t>
    </rPh>
    <rPh sb="6" eb="8">
      <t>シヨウ</t>
    </rPh>
    <phoneticPr fontId="1"/>
  </si>
  <si>
    <r>
      <t>廃油（植物性のもの及び動物性のものを除く）</t>
    </r>
    <r>
      <rPr>
        <sz val="9"/>
        <color indexed="8"/>
        <rFont val="ＭＳ 明朝"/>
        <family val="1"/>
        <charset val="128"/>
      </rPr>
      <t>から製造される燃料</t>
    </r>
    <rPh sb="23" eb="25">
      <t>セイゾウ</t>
    </rPh>
    <rPh sb="28" eb="30">
      <t>ネンリョウ</t>
    </rPh>
    <phoneticPr fontId="1"/>
  </si>
  <si>
    <r>
      <t>t-CO</t>
    </r>
    <r>
      <rPr>
        <vertAlign val="subscript"/>
        <sz val="11"/>
        <rFont val="ＭＳ 明朝"/>
        <family val="1"/>
        <charset val="128"/>
      </rPr>
      <t>2</t>
    </r>
    <r>
      <rPr>
        <sz val="11"/>
        <rFont val="ＭＳ 明朝"/>
        <family val="1"/>
        <charset val="128"/>
      </rPr>
      <t>/kL</t>
    </r>
    <phoneticPr fontId="1"/>
  </si>
  <si>
    <t>廃プラスチック類から製造される燃料油（自ら製造するものを除く）</t>
    <rPh sb="0" eb="1">
      <t>ハイ</t>
    </rPh>
    <rPh sb="7" eb="8">
      <t>ルイ</t>
    </rPh>
    <rPh sb="10" eb="12">
      <t>セイゾウ</t>
    </rPh>
    <rPh sb="15" eb="17">
      <t>ネンリョウ</t>
    </rPh>
    <rPh sb="17" eb="18">
      <t>アブラ</t>
    </rPh>
    <rPh sb="19" eb="20">
      <t>ミズカ</t>
    </rPh>
    <rPh sb="21" eb="23">
      <t>セイゾウ</t>
    </rPh>
    <rPh sb="28" eb="29">
      <t>ノゾ</t>
    </rPh>
    <phoneticPr fontId="1"/>
  </si>
  <si>
    <r>
      <t>t-CO</t>
    </r>
    <r>
      <rPr>
        <vertAlign val="subscript"/>
        <sz val="11"/>
        <rFont val="ＭＳ 明朝"/>
        <family val="1"/>
        <charset val="128"/>
      </rPr>
      <t>2</t>
    </r>
    <r>
      <rPr>
        <sz val="11"/>
        <rFont val="ＭＳ 明朝"/>
        <family val="1"/>
        <charset val="128"/>
      </rPr>
      <t>/kL</t>
    </r>
    <phoneticPr fontId="1"/>
  </si>
  <si>
    <t>生石灰の製造</t>
    <rPh sb="0" eb="3">
      <t>セイセッカイ</t>
    </rPh>
    <rPh sb="4" eb="6">
      <t>セイゾウ</t>
    </rPh>
    <phoneticPr fontId="1"/>
  </si>
  <si>
    <t>石灰石</t>
    <rPh sb="0" eb="3">
      <t>セッカイセキ</t>
    </rPh>
    <phoneticPr fontId="1"/>
  </si>
  <si>
    <t>t</t>
    <phoneticPr fontId="1"/>
  </si>
  <si>
    <r>
      <t>t-CO</t>
    </r>
    <r>
      <rPr>
        <vertAlign val="subscript"/>
        <sz val="11"/>
        <rFont val="ＭＳ 明朝"/>
        <family val="1"/>
        <charset val="128"/>
      </rPr>
      <t>2</t>
    </r>
    <r>
      <rPr>
        <sz val="11"/>
        <rFont val="ＭＳ 明朝"/>
        <family val="1"/>
        <charset val="128"/>
      </rPr>
      <t>/t</t>
    </r>
    <phoneticPr fontId="1"/>
  </si>
  <si>
    <t>ドロマイト</t>
    <phoneticPr fontId="1"/>
  </si>
  <si>
    <t>ソーダ石灰ガラス又は鉄鋼の製造</t>
    <rPh sb="3" eb="5">
      <t>セッカイ</t>
    </rPh>
    <rPh sb="8" eb="9">
      <t>マタ</t>
    </rPh>
    <rPh sb="10" eb="12">
      <t>テッコウ</t>
    </rPh>
    <rPh sb="13" eb="15">
      <t>セイゾウ</t>
    </rPh>
    <phoneticPr fontId="1"/>
  </si>
  <si>
    <r>
      <t>t-CO</t>
    </r>
    <r>
      <rPr>
        <vertAlign val="subscript"/>
        <sz val="11"/>
        <rFont val="ＭＳ 明朝"/>
        <family val="1"/>
        <charset val="128"/>
      </rPr>
      <t>2</t>
    </r>
    <r>
      <rPr>
        <sz val="11"/>
        <rFont val="ＭＳ 明朝"/>
        <family val="1"/>
        <charset val="128"/>
      </rPr>
      <t>/t</t>
    </r>
    <phoneticPr fontId="1"/>
  </si>
  <si>
    <t>ドロマイト</t>
    <phoneticPr fontId="1"/>
  </si>
  <si>
    <t>ソーダ灰の製造</t>
    <rPh sb="3" eb="4">
      <t>ハイ</t>
    </rPh>
    <rPh sb="5" eb="7">
      <t>セイゾウ</t>
    </rPh>
    <phoneticPr fontId="1"/>
  </si>
  <si>
    <t>ソーダ灰の使用</t>
    <rPh sb="3" eb="4">
      <t>ハイ</t>
    </rPh>
    <rPh sb="5" eb="7">
      <t>シヨウ</t>
    </rPh>
    <phoneticPr fontId="1"/>
  </si>
  <si>
    <r>
      <t>t-CO</t>
    </r>
    <r>
      <rPr>
        <vertAlign val="subscript"/>
        <sz val="11"/>
        <rFont val="ＭＳ 明朝"/>
        <family val="1"/>
        <charset val="128"/>
      </rPr>
      <t>2</t>
    </r>
    <r>
      <rPr>
        <sz val="11"/>
        <rFont val="ＭＳ 明朝"/>
        <family val="1"/>
        <charset val="128"/>
      </rPr>
      <t>/t</t>
    </r>
    <phoneticPr fontId="1"/>
  </si>
  <si>
    <r>
      <t>t-CO</t>
    </r>
    <r>
      <rPr>
        <vertAlign val="subscript"/>
        <sz val="11"/>
        <rFont val="ＭＳ 明朝"/>
        <family val="1"/>
        <charset val="128"/>
      </rPr>
      <t>2</t>
    </r>
    <r>
      <rPr>
        <sz val="11"/>
        <rFont val="ＭＳ 明朝"/>
        <family val="1"/>
        <charset val="128"/>
      </rPr>
      <t>/t</t>
    </r>
    <phoneticPr fontId="1"/>
  </si>
  <si>
    <r>
      <t>t-CO</t>
    </r>
    <r>
      <rPr>
        <vertAlign val="subscript"/>
        <sz val="11"/>
        <rFont val="ＭＳ 明朝"/>
        <family val="1"/>
        <charset val="128"/>
      </rPr>
      <t>2</t>
    </r>
    <r>
      <rPr>
        <sz val="11"/>
        <rFont val="ＭＳ 明朝"/>
        <family val="1"/>
        <charset val="128"/>
      </rPr>
      <t>/千Nm</t>
    </r>
    <r>
      <rPr>
        <vertAlign val="superscript"/>
        <sz val="11"/>
        <rFont val="ＭＳ 明朝"/>
        <family val="1"/>
        <charset val="128"/>
      </rPr>
      <t>3</t>
    </r>
    <rPh sb="6" eb="7">
      <t>セン</t>
    </rPh>
    <phoneticPr fontId="1"/>
  </si>
  <si>
    <t>シリコンカーバイトの製造</t>
    <rPh sb="10" eb="12">
      <t>セイゾウ</t>
    </rPh>
    <phoneticPr fontId="1"/>
  </si>
  <si>
    <t>生石灰の製造</t>
    <rPh sb="0" eb="1">
      <t>セイ</t>
    </rPh>
    <rPh sb="1" eb="3">
      <t>セッカイ</t>
    </rPh>
    <rPh sb="4" eb="6">
      <t>セイゾウ</t>
    </rPh>
    <phoneticPr fontId="1"/>
  </si>
  <si>
    <t>生石灰の還元</t>
    <rPh sb="0" eb="3">
      <t>セイセッカイ</t>
    </rPh>
    <rPh sb="4" eb="6">
      <t>カンゲン</t>
    </rPh>
    <phoneticPr fontId="1"/>
  </si>
  <si>
    <r>
      <t>t-CO</t>
    </r>
    <r>
      <rPr>
        <vertAlign val="subscript"/>
        <sz val="11"/>
        <rFont val="ＭＳ 明朝"/>
        <family val="1"/>
        <charset val="128"/>
      </rPr>
      <t>2</t>
    </r>
    <r>
      <rPr>
        <sz val="11"/>
        <rFont val="ＭＳ 明朝"/>
        <family val="1"/>
        <charset val="128"/>
      </rPr>
      <t>/t</t>
    </r>
    <phoneticPr fontId="1"/>
  </si>
  <si>
    <t>エチレンの製造</t>
    <rPh sb="5" eb="7">
      <t>セイゾウ</t>
    </rPh>
    <phoneticPr fontId="1"/>
  </si>
  <si>
    <t>カルシウムカーバイトを原料としたアセチレンの使用</t>
    <rPh sb="11" eb="13">
      <t>ゲンリョウ</t>
    </rPh>
    <rPh sb="22" eb="24">
      <t>シヨウ</t>
    </rPh>
    <phoneticPr fontId="1"/>
  </si>
  <si>
    <r>
      <t>t-CO</t>
    </r>
    <r>
      <rPr>
        <vertAlign val="subscript"/>
        <sz val="11"/>
        <rFont val="ＭＳ 明朝"/>
        <family val="1"/>
        <charset val="128"/>
      </rPr>
      <t>2</t>
    </r>
    <r>
      <rPr>
        <sz val="11"/>
        <rFont val="ＭＳ 明朝"/>
        <family val="1"/>
        <charset val="128"/>
      </rPr>
      <t>/t</t>
    </r>
    <phoneticPr fontId="1"/>
  </si>
  <si>
    <t>電気炉を使用とした粗鋼の製造</t>
    <rPh sb="0" eb="3">
      <t>デンキロ</t>
    </rPh>
    <rPh sb="4" eb="6">
      <t>シヨウ</t>
    </rPh>
    <rPh sb="9" eb="11">
      <t>ソコウ</t>
    </rPh>
    <rPh sb="12" eb="14">
      <t>セイゾウ</t>
    </rPh>
    <phoneticPr fontId="1"/>
  </si>
  <si>
    <r>
      <t>t-CO</t>
    </r>
    <r>
      <rPr>
        <vertAlign val="subscript"/>
        <sz val="11"/>
        <rFont val="ＭＳ 明朝"/>
        <family val="1"/>
        <charset val="128"/>
      </rPr>
      <t>2</t>
    </r>
    <r>
      <rPr>
        <sz val="11"/>
        <rFont val="ＭＳ 明朝"/>
        <family val="1"/>
        <charset val="128"/>
      </rPr>
      <t>/t</t>
    </r>
    <phoneticPr fontId="1"/>
  </si>
  <si>
    <r>
      <t>ドライアイスとしてのCO</t>
    </r>
    <r>
      <rPr>
        <vertAlign val="subscript"/>
        <sz val="11"/>
        <rFont val="ＭＳ 明朝"/>
        <family val="1"/>
        <charset val="128"/>
      </rPr>
      <t>2</t>
    </r>
    <r>
      <rPr>
        <sz val="11"/>
        <rFont val="ＭＳ 明朝"/>
        <family val="1"/>
        <charset val="128"/>
      </rPr>
      <t>使用量</t>
    </r>
    <rPh sb="13" eb="16">
      <t>シヨウリョウ</t>
    </rPh>
    <phoneticPr fontId="1"/>
  </si>
  <si>
    <r>
      <t>噴霧器の使用によるCO</t>
    </r>
    <r>
      <rPr>
        <vertAlign val="subscript"/>
        <sz val="11"/>
        <rFont val="ＭＳ 明朝"/>
        <family val="1"/>
        <charset val="128"/>
      </rPr>
      <t>2</t>
    </r>
    <r>
      <rPr>
        <sz val="11"/>
        <rFont val="ＭＳ 明朝"/>
        <family val="1"/>
        <charset val="128"/>
      </rPr>
      <t>排出量</t>
    </r>
    <rPh sb="0" eb="3">
      <t>フンムキ</t>
    </rPh>
    <rPh sb="4" eb="6">
      <t>シヨウ</t>
    </rPh>
    <rPh sb="12" eb="15">
      <t>ハイシュツリョウ</t>
    </rPh>
    <phoneticPr fontId="1"/>
  </si>
  <si>
    <t>小計</t>
    <rPh sb="0" eb="2">
      <t>ショウケイ</t>
    </rPh>
    <phoneticPr fontId="1"/>
  </si>
  <si>
    <t>メタン</t>
    <phoneticPr fontId="1"/>
  </si>
  <si>
    <r>
      <t>t-CO</t>
    </r>
    <r>
      <rPr>
        <vertAlign val="subscript"/>
        <sz val="11"/>
        <rFont val="ＭＳ 明朝"/>
        <family val="1"/>
        <charset val="128"/>
      </rPr>
      <t>2</t>
    </r>
    <r>
      <rPr>
        <sz val="11"/>
        <rFont val="ＭＳ 明朝"/>
        <family val="1"/>
        <charset val="128"/>
      </rPr>
      <t>/t-CH</t>
    </r>
    <r>
      <rPr>
        <vertAlign val="subscript"/>
        <sz val="11"/>
        <rFont val="ＭＳ 明朝"/>
        <family val="1"/>
        <charset val="128"/>
      </rPr>
      <t>4</t>
    </r>
    <phoneticPr fontId="1"/>
  </si>
  <si>
    <r>
      <t>t-CO</t>
    </r>
    <r>
      <rPr>
        <vertAlign val="subscript"/>
        <sz val="11"/>
        <rFont val="ＭＳ 明朝"/>
        <family val="1"/>
        <charset val="128"/>
      </rPr>
      <t>2</t>
    </r>
    <r>
      <rPr>
        <sz val="11"/>
        <rFont val="ＭＳ 明朝"/>
        <family val="1"/>
        <charset val="128"/>
      </rPr>
      <t>/t-N</t>
    </r>
    <r>
      <rPr>
        <vertAlign val="subscript"/>
        <sz val="11"/>
        <rFont val="ＭＳ 明朝"/>
        <family val="1"/>
        <charset val="128"/>
      </rPr>
      <t>2</t>
    </r>
    <r>
      <rPr>
        <sz val="11"/>
        <rFont val="ＭＳ 明朝"/>
        <family val="1"/>
        <charset val="128"/>
      </rPr>
      <t>O</t>
    </r>
    <phoneticPr fontId="1"/>
  </si>
  <si>
    <t>ハイドロフルオロカーボン</t>
    <phoneticPr fontId="1"/>
  </si>
  <si>
    <t>パーフルオロカーボン</t>
    <phoneticPr fontId="1"/>
  </si>
  <si>
    <t>&lt;項目④ ： 製品の開発・設計等における環境配慮&gt;</t>
    <phoneticPr fontId="1"/>
  </si>
  <si>
    <t>再生資源の積極的利用に取り組んでいる</t>
    <rPh sb="0" eb="2">
      <t>サイセイ</t>
    </rPh>
    <rPh sb="2" eb="4">
      <t>シゲン</t>
    </rPh>
    <rPh sb="5" eb="8">
      <t>セッキョクテキ</t>
    </rPh>
    <rPh sb="8" eb="10">
      <t>リヨウ</t>
    </rPh>
    <rPh sb="11" eb="12">
      <t>ト</t>
    </rPh>
    <rPh sb="13" eb="14">
      <t>ク</t>
    </rPh>
    <phoneticPr fontId="1"/>
  </si>
  <si>
    <t>自社独自の環境保全型商品等の開発に積極的に取り組んでいる</t>
    <rPh sb="0" eb="2">
      <t>ジシャ</t>
    </rPh>
    <rPh sb="2" eb="4">
      <t>ドクジ</t>
    </rPh>
    <rPh sb="5" eb="7">
      <t>カンキョウ</t>
    </rPh>
    <rPh sb="7" eb="10">
      <t>ホゼンガタ</t>
    </rPh>
    <rPh sb="10" eb="12">
      <t>ショウヒン</t>
    </rPh>
    <rPh sb="12" eb="13">
      <t>トウ</t>
    </rPh>
    <rPh sb="14" eb="16">
      <t>カイハツ</t>
    </rPh>
    <rPh sb="17" eb="20">
      <t>セッキョクテキ</t>
    </rPh>
    <rPh sb="21" eb="22">
      <t>ト</t>
    </rPh>
    <rPh sb="23" eb="24">
      <t>ク</t>
    </rPh>
    <phoneticPr fontId="1"/>
  </si>
  <si>
    <t>生産工程の省エネルギー化のため、部品点数の削減や共用化を図っている</t>
    <rPh sb="0" eb="2">
      <t>セイサン</t>
    </rPh>
    <rPh sb="2" eb="4">
      <t>コウテイ</t>
    </rPh>
    <rPh sb="5" eb="6">
      <t>ショウ</t>
    </rPh>
    <rPh sb="11" eb="12">
      <t>カ</t>
    </rPh>
    <rPh sb="16" eb="18">
      <t>ブヒン</t>
    </rPh>
    <rPh sb="18" eb="20">
      <t>テンスウ</t>
    </rPh>
    <rPh sb="21" eb="23">
      <t>サクゲン</t>
    </rPh>
    <rPh sb="24" eb="27">
      <t>キョウヨウカ</t>
    </rPh>
    <rPh sb="28" eb="29">
      <t>ハカ</t>
    </rPh>
    <phoneticPr fontId="1"/>
  </si>
  <si>
    <t>フロン類の回収に取り組んでいる</t>
    <rPh sb="3" eb="4">
      <t>ルイ</t>
    </rPh>
    <rPh sb="5" eb="7">
      <t>カイシュウ</t>
    </rPh>
    <rPh sb="8" eb="9">
      <t>ト</t>
    </rPh>
    <rPh sb="10" eb="11">
      <t>ク</t>
    </rPh>
    <phoneticPr fontId="1"/>
  </si>
  <si>
    <t>交換・修理部品の長期的な確保に自主的に取り組んでいる</t>
    <rPh sb="0" eb="2">
      <t>コウカン</t>
    </rPh>
    <rPh sb="3" eb="5">
      <t>シュウリ</t>
    </rPh>
    <rPh sb="5" eb="7">
      <t>ブヒン</t>
    </rPh>
    <rPh sb="8" eb="11">
      <t>チョウキテキ</t>
    </rPh>
    <rPh sb="12" eb="14">
      <t>カクホ</t>
    </rPh>
    <rPh sb="15" eb="18">
      <t>ジシュテキ</t>
    </rPh>
    <rPh sb="19" eb="20">
      <t>ト</t>
    </rPh>
    <rPh sb="21" eb="22">
      <t>ク</t>
    </rPh>
    <phoneticPr fontId="1"/>
  </si>
  <si>
    <t>販売後のメンテナンスやリース方式など、製品の長期使用に向けたサービスを展開している</t>
    <rPh sb="0" eb="2">
      <t>ハンバイ</t>
    </rPh>
    <rPh sb="2" eb="3">
      <t>ゴ</t>
    </rPh>
    <rPh sb="14" eb="16">
      <t>ホウシキ</t>
    </rPh>
    <rPh sb="19" eb="21">
      <t>セイヒン</t>
    </rPh>
    <rPh sb="22" eb="24">
      <t>チョウキ</t>
    </rPh>
    <rPh sb="24" eb="26">
      <t>シヨウ</t>
    </rPh>
    <rPh sb="27" eb="28">
      <t>ム</t>
    </rPh>
    <rPh sb="35" eb="37">
      <t>テンカイ</t>
    </rPh>
    <phoneticPr fontId="1"/>
  </si>
  <si>
    <t>&lt;項目⑤ ： グリーン購入&gt;</t>
    <phoneticPr fontId="1"/>
  </si>
  <si>
    <t>コピー用紙、コンピュータ用紙、伝票・ノート・事務用箋等、封筒、名刺その他の紙について、再生紙・間伐材等の未利用繊維などを用いた製品を利用している</t>
    <rPh sb="3" eb="5">
      <t>ヨウシ</t>
    </rPh>
    <rPh sb="12" eb="14">
      <t>ヨウシ</t>
    </rPh>
    <rPh sb="15" eb="17">
      <t>デンピョウ</t>
    </rPh>
    <rPh sb="22" eb="25">
      <t>ジムヨウ</t>
    </rPh>
    <rPh sb="25" eb="26">
      <t>セン</t>
    </rPh>
    <rPh sb="26" eb="27">
      <t>トウ</t>
    </rPh>
    <rPh sb="28" eb="30">
      <t>フウトウ</t>
    </rPh>
    <rPh sb="31" eb="33">
      <t>メイシ</t>
    </rPh>
    <rPh sb="35" eb="36">
      <t>タ</t>
    </rPh>
    <rPh sb="37" eb="38">
      <t>カミ</t>
    </rPh>
    <rPh sb="43" eb="45">
      <t>サイセイ</t>
    </rPh>
    <rPh sb="45" eb="46">
      <t>シ</t>
    </rPh>
    <rPh sb="47" eb="49">
      <t>カンバツ</t>
    </rPh>
    <rPh sb="49" eb="50">
      <t>ザイ</t>
    </rPh>
    <rPh sb="50" eb="51">
      <t>トウ</t>
    </rPh>
    <rPh sb="52" eb="55">
      <t>ミリヨウ</t>
    </rPh>
    <rPh sb="55" eb="57">
      <t>センイ</t>
    </rPh>
    <rPh sb="60" eb="61">
      <t>モチ</t>
    </rPh>
    <rPh sb="63" eb="65">
      <t>セイヒン</t>
    </rPh>
    <rPh sb="66" eb="68">
      <t>リヨウ</t>
    </rPh>
    <phoneticPr fontId="1"/>
  </si>
  <si>
    <t>自社製品及び社外から購入する部品等ついて、想定される環境負荷のチェックリストを作成している</t>
    <rPh sb="0" eb="2">
      <t>ジシャ</t>
    </rPh>
    <rPh sb="2" eb="4">
      <t>セイヒン</t>
    </rPh>
    <rPh sb="4" eb="5">
      <t>オヨ</t>
    </rPh>
    <rPh sb="6" eb="8">
      <t>シャガイ</t>
    </rPh>
    <rPh sb="10" eb="12">
      <t>コウニュウ</t>
    </rPh>
    <rPh sb="14" eb="16">
      <t>ブヒン</t>
    </rPh>
    <rPh sb="16" eb="17">
      <t>トウ</t>
    </rPh>
    <rPh sb="21" eb="23">
      <t>ソウテイ</t>
    </rPh>
    <rPh sb="26" eb="28">
      <t>カンキョウ</t>
    </rPh>
    <rPh sb="28" eb="30">
      <t>フカ</t>
    </rPh>
    <rPh sb="39" eb="41">
      <t>サクセイ</t>
    </rPh>
    <phoneticPr fontId="1"/>
  </si>
  <si>
    <t>新製品開発、モデルチェンジ等にあたり、環境負荷の測定・記録や製品アセスメント（製品が廃棄物になった場合の適正処理困難性の評価、製品を生産～消費～廃棄にいたる各段階での環境負荷の評価（ライフサイクルアセスメント＝ＬＣＡ等を含む）を実施している</t>
    <rPh sb="0" eb="1">
      <t>シン</t>
    </rPh>
    <rPh sb="1" eb="3">
      <t>セイヒン</t>
    </rPh>
    <rPh sb="3" eb="5">
      <t>カイハツ</t>
    </rPh>
    <rPh sb="13" eb="14">
      <t>トウ</t>
    </rPh>
    <rPh sb="19" eb="21">
      <t>カンキョウ</t>
    </rPh>
    <rPh sb="21" eb="23">
      <t>フカ</t>
    </rPh>
    <rPh sb="24" eb="26">
      <t>ソクテイ</t>
    </rPh>
    <rPh sb="27" eb="29">
      <t>キロク</t>
    </rPh>
    <rPh sb="30" eb="32">
      <t>セイヒン</t>
    </rPh>
    <rPh sb="39" eb="41">
      <t>セイヒン</t>
    </rPh>
    <rPh sb="42" eb="44">
      <t>ハイキ</t>
    </rPh>
    <rPh sb="44" eb="45">
      <t>モノ</t>
    </rPh>
    <rPh sb="49" eb="51">
      <t>バアイ</t>
    </rPh>
    <rPh sb="52" eb="54">
      <t>テキセイ</t>
    </rPh>
    <rPh sb="54" eb="56">
      <t>ショリ</t>
    </rPh>
    <rPh sb="56" eb="59">
      <t>コンナンセイ</t>
    </rPh>
    <phoneticPr fontId="1"/>
  </si>
  <si>
    <t>既存製品についても、計画的に製品アセスメント等を実施している</t>
    <rPh sb="0" eb="2">
      <t>キゾン</t>
    </rPh>
    <rPh sb="2" eb="4">
      <t>セイヒン</t>
    </rPh>
    <rPh sb="10" eb="13">
      <t>ケイカクテキ</t>
    </rPh>
    <rPh sb="14" eb="16">
      <t>セイヒン</t>
    </rPh>
    <rPh sb="22" eb="23">
      <t>トウ</t>
    </rPh>
    <rPh sb="24" eb="26">
      <t>ジッシ</t>
    </rPh>
    <phoneticPr fontId="1"/>
  </si>
  <si>
    <t>再生資源を使用した商品、再生可能な商品、繰り返し使える商品、省資源、省エネルギー型の商品、容器包装を簡素化した商品、エコマーク製品等を重点的に販売している</t>
    <rPh sb="0" eb="2">
      <t>サイセイ</t>
    </rPh>
    <rPh sb="2" eb="4">
      <t>シゲン</t>
    </rPh>
    <rPh sb="5" eb="7">
      <t>シヨウ</t>
    </rPh>
    <rPh sb="9" eb="11">
      <t>ショウヒン</t>
    </rPh>
    <rPh sb="12" eb="14">
      <t>サイセイ</t>
    </rPh>
    <rPh sb="14" eb="16">
      <t>カノウ</t>
    </rPh>
    <rPh sb="17" eb="19">
      <t>ショウヒン</t>
    </rPh>
    <rPh sb="20" eb="21">
      <t>ク</t>
    </rPh>
    <rPh sb="22" eb="23">
      <t>カエ</t>
    </rPh>
    <rPh sb="24" eb="25">
      <t>ツカ</t>
    </rPh>
    <rPh sb="27" eb="29">
      <t>ショウヒン</t>
    </rPh>
    <rPh sb="30" eb="33">
      <t>ショウシゲン</t>
    </rPh>
    <rPh sb="34" eb="35">
      <t>ショウ</t>
    </rPh>
    <rPh sb="40" eb="41">
      <t>ガタ</t>
    </rPh>
    <rPh sb="42" eb="44">
      <t>ショウヒン</t>
    </rPh>
    <rPh sb="45" eb="47">
      <t>ヨウキ</t>
    </rPh>
    <rPh sb="47" eb="49">
      <t>ホウソウ</t>
    </rPh>
    <rPh sb="50" eb="53">
      <t>カンソカ</t>
    </rPh>
    <rPh sb="55" eb="57">
      <t>ショウヒン</t>
    </rPh>
    <rPh sb="63" eb="65">
      <t>セイヒン</t>
    </rPh>
    <rPh sb="65" eb="66">
      <t>トウ</t>
    </rPh>
    <rPh sb="67" eb="70">
      <t>ジュウテンテキ</t>
    </rPh>
    <rPh sb="71" eb="73">
      <t>ハンバイ</t>
    </rPh>
    <phoneticPr fontId="1"/>
  </si>
  <si>
    <t>エコマークの付いた商品の購入に努めている</t>
    <rPh sb="6" eb="7">
      <t>ツ</t>
    </rPh>
    <rPh sb="9" eb="11">
      <t>ショウヒン</t>
    </rPh>
    <rPh sb="12" eb="14">
      <t>コウニュウ</t>
    </rPh>
    <rPh sb="15" eb="16">
      <t>ツト</t>
    </rPh>
    <phoneticPr fontId="1"/>
  </si>
  <si>
    <t>原料炭</t>
    <rPh sb="0" eb="2">
      <t>ゲンリョウ</t>
    </rPh>
    <rPh sb="2" eb="3">
      <t>タン</t>
    </rPh>
    <phoneticPr fontId="1"/>
  </si>
  <si>
    <t>一般炭</t>
    <rPh sb="0" eb="2">
      <t>イッパン</t>
    </rPh>
    <rPh sb="2" eb="3">
      <t>タン</t>
    </rPh>
    <phoneticPr fontId="1"/>
  </si>
  <si>
    <t>無煙炭</t>
    <rPh sb="0" eb="3">
      <t>ムエンタン</t>
    </rPh>
    <phoneticPr fontId="1"/>
  </si>
  <si>
    <t>夜間（22時～翌8時）</t>
    <rPh sb="0" eb="2">
      <t>ヤカン</t>
    </rPh>
    <rPh sb="5" eb="6">
      <t>ジ</t>
    </rPh>
    <rPh sb="7" eb="8">
      <t>ヨク</t>
    </rPh>
    <rPh sb="9" eb="10">
      <t>ジ</t>
    </rPh>
    <phoneticPr fontId="1"/>
  </si>
  <si>
    <t>無漂白製品（衣料品）、水性塗料等の環境への負荷の少ない製品を優先的に購入、使用している</t>
    <rPh sb="0" eb="1">
      <t>ム</t>
    </rPh>
    <rPh sb="1" eb="3">
      <t>ヒョウハク</t>
    </rPh>
    <rPh sb="3" eb="5">
      <t>セイヒン</t>
    </rPh>
    <rPh sb="6" eb="9">
      <t>イリョウヒン</t>
    </rPh>
    <rPh sb="11" eb="13">
      <t>スイセイ</t>
    </rPh>
    <rPh sb="13" eb="15">
      <t>トリョウ</t>
    </rPh>
    <rPh sb="15" eb="16">
      <t>トウ</t>
    </rPh>
    <rPh sb="17" eb="19">
      <t>カンキョウ</t>
    </rPh>
    <rPh sb="21" eb="23">
      <t>フカ</t>
    </rPh>
    <rPh sb="24" eb="25">
      <t>スク</t>
    </rPh>
    <rPh sb="27" eb="29">
      <t>セイヒン</t>
    </rPh>
    <rPh sb="30" eb="33">
      <t>ユウセンテキ</t>
    </rPh>
    <rPh sb="34" eb="36">
      <t>コウニュウ</t>
    </rPh>
    <rPh sb="37" eb="39">
      <t>シヨウ</t>
    </rPh>
    <phoneticPr fontId="1"/>
  </si>
  <si>
    <t>③輸送</t>
    <rPh sb="1" eb="3">
      <t>ユソウ</t>
    </rPh>
    <phoneticPr fontId="1"/>
  </si>
  <si>
    <t>④製品開発</t>
    <rPh sb="1" eb="3">
      <t>セイヒン</t>
    </rPh>
    <rPh sb="3" eb="5">
      <t>カイハツ</t>
    </rPh>
    <phoneticPr fontId="1"/>
  </si>
  <si>
    <t>⑤ｸﾞﾘｰﾝ購入</t>
    <rPh sb="6" eb="8">
      <t>コウニュウ</t>
    </rPh>
    <phoneticPr fontId="1"/>
  </si>
  <si>
    <t>&lt;項目⑥ ： 環境教育、環境保全のための仕組みの整備&gt;</t>
    <phoneticPr fontId="1"/>
  </si>
  <si>
    <t>環境保全の取組のチェック（『取組チェック』）の結果</t>
    <rPh sb="0" eb="2">
      <t>カンキョウ</t>
    </rPh>
    <rPh sb="2" eb="4">
      <t>ホゼン</t>
    </rPh>
    <rPh sb="5" eb="7">
      <t>トリクミ</t>
    </rPh>
    <rPh sb="14" eb="16">
      <t>トリクミ</t>
    </rPh>
    <rPh sb="23" eb="25">
      <t>ケッカ</t>
    </rPh>
    <phoneticPr fontId="1"/>
  </si>
  <si>
    <t>項　　目</t>
    <rPh sb="0" eb="1">
      <t>コウ</t>
    </rPh>
    <rPh sb="3" eb="4">
      <t>メ</t>
    </rPh>
    <phoneticPr fontId="1"/>
  </si>
  <si>
    <t>達成率</t>
    <rPh sb="0" eb="3">
      <t>タッセイリツ</t>
    </rPh>
    <phoneticPr fontId="1"/>
  </si>
  <si>
    <t>　1 環境負荷の少ない燃料の使用</t>
    <phoneticPr fontId="1"/>
  </si>
  <si>
    <t>　2 日常業務の管理に当たっての配慮</t>
    <phoneticPr fontId="1"/>
  </si>
  <si>
    <t>　3 省エネルギー型の設備・機器の使用</t>
    <phoneticPr fontId="1"/>
  </si>
  <si>
    <t>　4 生産プロセスの管理に当たっての配慮</t>
    <phoneticPr fontId="1"/>
  </si>
  <si>
    <t>　5 自然エネルギー・未利用エネルギーの利用</t>
    <phoneticPr fontId="1"/>
  </si>
  <si>
    <t>　2 廃棄物の発生そのものを抑える取組</t>
    <phoneticPr fontId="1"/>
  </si>
  <si>
    <t>　3 オフィス等におけるリサイクルの促進</t>
    <phoneticPr fontId="1"/>
  </si>
  <si>
    <t>　4 出荷・販売等に際しての梱包等に関する配慮</t>
    <phoneticPr fontId="1"/>
  </si>
  <si>
    <t>　5 生産工程における取組</t>
    <phoneticPr fontId="1"/>
  </si>
  <si>
    <t>　6 産業廃棄物等の適正処理</t>
    <phoneticPr fontId="1"/>
  </si>
  <si>
    <t>　2 モーダルシフト（自動車輸送から鉄道、海運へのシフト）の推進</t>
    <phoneticPr fontId="1"/>
  </si>
  <si>
    <t>　3 輸送の合理化・輸送方法の工夫</t>
    <phoneticPr fontId="1"/>
  </si>
  <si>
    <t>　4 自動車の使用に当たっての配慮</t>
    <phoneticPr fontId="1"/>
  </si>
  <si>
    <t>　1 製品（プライベートブランド商品を含む）設計に当たっての環境配慮</t>
    <phoneticPr fontId="1"/>
  </si>
  <si>
    <t>　2 製品の出荷、販売後における環境負荷の削減</t>
    <phoneticPr fontId="1"/>
  </si>
  <si>
    <t>　3 製品（プライベートブランド商品を含む）に係る製品アセスメント等</t>
    <phoneticPr fontId="1"/>
  </si>
  <si>
    <t>　4 環境保全型商品等の販売及び消費者に対する情報提供</t>
    <phoneticPr fontId="1"/>
  </si>
  <si>
    <t>　1 再生紙の使用</t>
    <phoneticPr fontId="1"/>
  </si>
  <si>
    <t>　2 その他環境に配慮した物品等の購入、使用</t>
    <phoneticPr fontId="1"/>
  </si>
  <si>
    <t>　3 環境に配慮した物品等の調達に係る基準等</t>
    <phoneticPr fontId="1"/>
  </si>
  <si>
    <t>都市ガス、灯油、電気等の環境負荷の少ないエネルギーを優先的に購入、使用している</t>
    <rPh sb="0" eb="2">
      <t>トシ</t>
    </rPh>
    <rPh sb="5" eb="7">
      <t>トウユ</t>
    </rPh>
    <rPh sb="8" eb="10">
      <t>デンキ</t>
    </rPh>
    <rPh sb="10" eb="11">
      <t>トウ</t>
    </rPh>
    <rPh sb="12" eb="14">
      <t>カンキョウ</t>
    </rPh>
    <rPh sb="14" eb="16">
      <t>フカ</t>
    </rPh>
    <rPh sb="17" eb="18">
      <t>スク</t>
    </rPh>
    <rPh sb="26" eb="29">
      <t>ユウセンテキ</t>
    </rPh>
    <rPh sb="30" eb="32">
      <t>コウニュウ</t>
    </rPh>
    <rPh sb="33" eb="35">
      <t>シヨウ</t>
    </rPh>
    <phoneticPr fontId="1"/>
  </si>
  <si>
    <t>ヒートポンプ、氷蓄熱、ガスコジェネなど省エネルギー型の空調設備の採用、配管の断熱化の向上など積極的に推進している</t>
    <rPh sb="7" eb="8">
      <t>コオリ</t>
    </rPh>
    <rPh sb="8" eb="10">
      <t>チクネツ</t>
    </rPh>
    <rPh sb="19" eb="20">
      <t>ショウ</t>
    </rPh>
    <rPh sb="25" eb="26">
      <t>ガタ</t>
    </rPh>
    <rPh sb="27" eb="29">
      <t>クウチョウ</t>
    </rPh>
    <rPh sb="29" eb="31">
      <t>セツビ</t>
    </rPh>
    <rPh sb="32" eb="34">
      <t>サイヨウ</t>
    </rPh>
    <rPh sb="35" eb="37">
      <t>ハイカン</t>
    </rPh>
    <rPh sb="38" eb="40">
      <t>ダンネツ</t>
    </rPh>
    <rPh sb="40" eb="41">
      <t>カ</t>
    </rPh>
    <rPh sb="42" eb="44">
      <t>コウジョウ</t>
    </rPh>
    <rPh sb="46" eb="49">
      <t>セッキョクテキ</t>
    </rPh>
    <rPh sb="50" eb="52">
      <t>スイシン</t>
    </rPh>
    <phoneticPr fontId="1"/>
  </si>
  <si>
    <t>給湯設備において、高効率機器の採用や配管等の断熱化等により省エネルギーを進めている</t>
    <rPh sb="0" eb="2">
      <t>キュウトウ</t>
    </rPh>
    <rPh sb="2" eb="4">
      <t>セツビ</t>
    </rPh>
    <rPh sb="9" eb="12">
      <t>コウコウリツ</t>
    </rPh>
    <rPh sb="12" eb="14">
      <t>キキ</t>
    </rPh>
    <rPh sb="15" eb="17">
      <t>サイヨウ</t>
    </rPh>
    <rPh sb="18" eb="20">
      <t>ハイカン</t>
    </rPh>
    <rPh sb="20" eb="21">
      <t>トウ</t>
    </rPh>
    <rPh sb="22" eb="24">
      <t>ダンネツ</t>
    </rPh>
    <rPh sb="24" eb="25">
      <t>カ</t>
    </rPh>
    <rPh sb="25" eb="26">
      <t>トウ</t>
    </rPh>
    <rPh sb="29" eb="30">
      <t>ショウ</t>
    </rPh>
    <rPh sb="36" eb="37">
      <t>スス</t>
    </rPh>
    <phoneticPr fontId="1"/>
  </si>
  <si>
    <t>太陽熱給湯システム等による太陽熱エネルギーの給湯・空調等への活用</t>
    <rPh sb="0" eb="3">
      <t>タイヨウネツ</t>
    </rPh>
    <rPh sb="3" eb="5">
      <t>キュウトウ</t>
    </rPh>
    <rPh sb="9" eb="10">
      <t>トウ</t>
    </rPh>
    <rPh sb="13" eb="16">
      <t>タイヨウネツ</t>
    </rPh>
    <rPh sb="22" eb="24">
      <t>キュウトウ</t>
    </rPh>
    <rPh sb="25" eb="27">
      <t>クウチョウ</t>
    </rPh>
    <rPh sb="27" eb="28">
      <t>トウ</t>
    </rPh>
    <rPh sb="30" eb="32">
      <t>カツヨウ</t>
    </rPh>
    <phoneticPr fontId="1"/>
  </si>
  <si>
    <t>回収した資源ごみが正しくリサイクルされるように確認している</t>
    <rPh sb="0" eb="2">
      <t>カイシュウ</t>
    </rPh>
    <rPh sb="4" eb="6">
      <t>シゲン</t>
    </rPh>
    <rPh sb="9" eb="10">
      <t>タダ</t>
    </rPh>
    <rPh sb="23" eb="25">
      <t>カクニン</t>
    </rPh>
    <phoneticPr fontId="1"/>
  </si>
  <si>
    <t>主に大量・遠距離等の輸送は、鉄道や海運など環境負荷の少ない輸送手段を利用している</t>
    <rPh sb="0" eb="1">
      <t>オモ</t>
    </rPh>
    <rPh sb="2" eb="4">
      <t>タイリョウ</t>
    </rPh>
    <rPh sb="5" eb="8">
      <t>エンキョリ</t>
    </rPh>
    <rPh sb="8" eb="9">
      <t>トウ</t>
    </rPh>
    <rPh sb="10" eb="12">
      <t>ユソウ</t>
    </rPh>
    <rPh sb="14" eb="16">
      <t>テツドウ</t>
    </rPh>
    <rPh sb="17" eb="19">
      <t>カイウン</t>
    </rPh>
    <rPh sb="21" eb="23">
      <t>カンキョウ</t>
    </rPh>
    <rPh sb="23" eb="25">
      <t>フカ</t>
    </rPh>
    <rPh sb="26" eb="27">
      <t>スク</t>
    </rPh>
    <rPh sb="29" eb="31">
      <t>ユソウ</t>
    </rPh>
    <rPh sb="31" eb="33">
      <t>シュダン</t>
    </rPh>
    <rPh sb="34" eb="36">
      <t>リヨウ</t>
    </rPh>
    <phoneticPr fontId="1"/>
  </si>
  <si>
    <r>
      <t>①CO</t>
    </r>
    <r>
      <rPr>
        <vertAlign val="subscript"/>
        <sz val="11"/>
        <rFont val="ＭＳ Ｐゴシック"/>
        <family val="3"/>
        <charset val="128"/>
      </rPr>
      <t>2</t>
    </r>
    <r>
      <rPr>
        <sz val="11"/>
        <rFont val="ＭＳ Ｐゴシック"/>
        <family val="3"/>
        <charset val="128"/>
      </rPr>
      <t/>
    </r>
    <phoneticPr fontId="1"/>
  </si>
  <si>
    <t>&lt;項目① ： ＣＯ２（二酸化炭素）等の排出抑制&gt;</t>
    <phoneticPr fontId="1"/>
  </si>
  <si>
    <t>　1 環境保全に関する職員等への教育、意識の向上</t>
    <phoneticPr fontId="1"/>
  </si>
  <si>
    <t>　2 職員等の自主的なボランティア活動に対する支援</t>
    <phoneticPr fontId="1"/>
  </si>
  <si>
    <t>　</t>
    <phoneticPr fontId="1"/>
  </si>
  <si>
    <t>　　</t>
    <phoneticPr fontId="1"/>
  </si>
  <si>
    <t>様式第１号（第４条関係）</t>
    <phoneticPr fontId="1"/>
  </si>
  <si>
    <t>　　</t>
    <phoneticPr fontId="1"/>
  </si>
  <si>
    <t>氏名又は名称　　　　 　　　</t>
    <rPh sb="0" eb="2">
      <t>シメイ</t>
    </rPh>
    <rPh sb="2" eb="3">
      <t>マタ</t>
    </rPh>
    <rPh sb="4" eb="6">
      <t>メイショウ</t>
    </rPh>
    <phoneticPr fontId="1"/>
  </si>
  <si>
    <t>報告者</t>
    <rPh sb="0" eb="3">
      <t>ホウコクシャ</t>
    </rPh>
    <phoneticPr fontId="1"/>
  </si>
  <si>
    <t>電話番号</t>
    <rPh sb="0" eb="2">
      <t>デンワ</t>
    </rPh>
    <rPh sb="2" eb="4">
      <t>バンゴウ</t>
    </rPh>
    <phoneticPr fontId="1"/>
  </si>
  <si>
    <t>代表者の氏名
（法人の場合）</t>
    <phoneticPr fontId="1"/>
  </si>
  <si>
    <t>○</t>
    <phoneticPr fontId="1"/>
  </si>
  <si>
    <t>様式第４８号（第８６条関係）</t>
    <phoneticPr fontId="1"/>
  </si>
  <si>
    <t>　</t>
    <phoneticPr fontId="1"/>
  </si>
  <si>
    <t>同規則第８５条第１項
第２号に規定する事業者</t>
    <rPh sb="0" eb="1">
      <t>ドウ</t>
    </rPh>
    <phoneticPr fontId="1"/>
  </si>
  <si>
    <t>　さいたま市生活環境の保全に関する条例第１１２条第２項の規定により、次のとおり届け出ます。</t>
    <rPh sb="5" eb="6">
      <t>シ</t>
    </rPh>
    <rPh sb="14" eb="15">
      <t>カン</t>
    </rPh>
    <rPh sb="34" eb="35">
      <t>ツギ</t>
    </rPh>
    <rPh sb="39" eb="40">
      <t>トド</t>
    </rPh>
    <rPh sb="41" eb="42">
      <t>デ</t>
    </rPh>
    <phoneticPr fontId="1"/>
  </si>
  <si>
    <t>さいたま市生活環境の保全に関する条例施行規則第８５条第１項第１号に規定する事業者</t>
    <rPh sb="4" eb="5">
      <t>シ</t>
    </rPh>
    <rPh sb="13" eb="14">
      <t>カン</t>
    </rPh>
    <rPh sb="16" eb="18">
      <t>ジョウレイ</t>
    </rPh>
    <phoneticPr fontId="1"/>
  </si>
  <si>
    <t>　　　　　</t>
    <phoneticPr fontId="1"/>
  </si>
  <si>
    <t>t-C/GJ</t>
  </si>
  <si>
    <t/>
  </si>
  <si>
    <t>t-</t>
  </si>
  <si>
    <t>２　この届出書は、さいたま市生活環境の保全に関する条例の規定により、事業者
　が作成することとされている計画等に係る計画作成報告書等に添付して提出する
　こと。</t>
    <rPh sb="13" eb="14">
      <t>シ</t>
    </rPh>
    <rPh sb="14" eb="16">
      <t>セイカツ</t>
    </rPh>
    <rPh sb="16" eb="18">
      <t>カンキョウ</t>
    </rPh>
    <rPh sb="19" eb="21">
      <t>ホゼン</t>
    </rPh>
    <rPh sb="22" eb="23">
      <t>カン</t>
    </rPh>
    <rPh sb="25" eb="27">
      <t>ジョウレイ</t>
    </rPh>
    <rPh sb="28" eb="30">
      <t>キテイ</t>
    </rPh>
    <phoneticPr fontId="1"/>
  </si>
  <si>
    <t>（１）環境保全の取組のチェック（『取組チェック』）の結果</t>
    <rPh sb="3" eb="5">
      <t>カンキョウ</t>
    </rPh>
    <rPh sb="5" eb="7">
      <t>ホゼン</t>
    </rPh>
    <rPh sb="8" eb="10">
      <t>トリクミ</t>
    </rPh>
    <rPh sb="17" eb="19">
      <t>トリクミ</t>
    </rPh>
    <rPh sb="26" eb="28">
      <t>ケッカ</t>
    </rPh>
    <phoneticPr fontId="1"/>
  </si>
  <si>
    <t>（２）環境への負荷のチェック（『負荷チェック』）の結果</t>
    <rPh sb="3" eb="5">
      <t>カンキョウ</t>
    </rPh>
    <rPh sb="7" eb="9">
      <t>フカ</t>
    </rPh>
    <rPh sb="16" eb="18">
      <t>フカ</t>
    </rPh>
    <rPh sb="25" eb="27">
      <t>ケッカ</t>
    </rPh>
    <phoneticPr fontId="1"/>
  </si>
  <si>
    <t>①必須項目</t>
    <rPh sb="1" eb="3">
      <t>ヒッス</t>
    </rPh>
    <rPh sb="3" eb="5">
      <t>コウモク</t>
    </rPh>
    <phoneticPr fontId="1"/>
  </si>
  <si>
    <t>〒330-9588　さいたま市浦和区常盤６－４－４</t>
    <rPh sb="14" eb="15">
      <t>シ</t>
    </rPh>
    <rPh sb="15" eb="17">
      <t>ウラワ</t>
    </rPh>
    <rPh sb="17" eb="18">
      <t>ク</t>
    </rPh>
    <rPh sb="18" eb="20">
      <t>トキワ</t>
    </rPh>
    <phoneticPr fontId="1"/>
  </si>
  <si>
    <t>提出書類</t>
    <rPh sb="0" eb="2">
      <t>テイシュツ</t>
    </rPh>
    <rPh sb="2" eb="4">
      <t>ショルイ</t>
    </rPh>
    <phoneticPr fontId="1"/>
  </si>
  <si>
    <t>提出時期</t>
    <rPh sb="0" eb="2">
      <t>テイシュツ</t>
    </rPh>
    <rPh sb="2" eb="4">
      <t>ジキ</t>
    </rPh>
    <phoneticPr fontId="1"/>
  </si>
  <si>
    <t>千㎡</t>
    <rPh sb="0" eb="1">
      <t>セン</t>
    </rPh>
    <phoneticPr fontId="1"/>
  </si>
  <si>
    <t>電子申請</t>
    <rPh sb="0" eb="2">
      <t>デンシ</t>
    </rPh>
    <rPh sb="2" eb="4">
      <t>シンセイ</t>
    </rPh>
    <phoneticPr fontId="1"/>
  </si>
  <si>
    <t>１．　提出書類　①環境負荷低減計画作成報告書（様式第１号）の作成</t>
    <rPh sb="3" eb="5">
      <t>テイシュツ</t>
    </rPh>
    <rPh sb="5" eb="7">
      <t>ショルイ</t>
    </rPh>
    <rPh sb="9" eb="11">
      <t>カンキョウ</t>
    </rPh>
    <rPh sb="11" eb="13">
      <t>フカ</t>
    </rPh>
    <rPh sb="13" eb="15">
      <t>テイゲン</t>
    </rPh>
    <rPh sb="15" eb="17">
      <t>ケイカク</t>
    </rPh>
    <rPh sb="17" eb="19">
      <t>サクセイ</t>
    </rPh>
    <rPh sb="19" eb="21">
      <t>ホウコク</t>
    </rPh>
    <rPh sb="21" eb="22">
      <t>ショ</t>
    </rPh>
    <rPh sb="23" eb="25">
      <t>ヨウシキ</t>
    </rPh>
    <rPh sb="25" eb="26">
      <t>ダイ</t>
    </rPh>
    <rPh sb="27" eb="28">
      <t>ゴウ</t>
    </rPh>
    <rPh sb="30" eb="32">
      <t>サクセイ</t>
    </rPh>
    <phoneticPr fontId="1"/>
  </si>
  <si>
    <t>２．　提出書類　②環境負荷低減主任者選任届出書（様式第４８号）の作成</t>
    <rPh sb="3" eb="5">
      <t>テイシュツ</t>
    </rPh>
    <rPh sb="5" eb="7">
      <t>ショルイ</t>
    </rPh>
    <rPh sb="9" eb="11">
      <t>カンキョウ</t>
    </rPh>
    <rPh sb="11" eb="13">
      <t>フカ</t>
    </rPh>
    <rPh sb="13" eb="15">
      <t>テイゲン</t>
    </rPh>
    <rPh sb="15" eb="18">
      <t>シュニンシャ</t>
    </rPh>
    <rPh sb="18" eb="20">
      <t>センニン</t>
    </rPh>
    <rPh sb="20" eb="23">
      <t>トドケデショ</t>
    </rPh>
    <rPh sb="24" eb="26">
      <t>ヨウシキ</t>
    </rPh>
    <rPh sb="26" eb="27">
      <t>ダイ</t>
    </rPh>
    <rPh sb="29" eb="30">
      <t>ゴウ</t>
    </rPh>
    <rPh sb="32" eb="34">
      <t>サクセイ</t>
    </rPh>
    <phoneticPr fontId="1"/>
  </si>
  <si>
    <t>住所</t>
    <rPh sb="0" eb="2">
      <t>ジュウショ</t>
    </rPh>
    <phoneticPr fontId="1"/>
  </si>
  <si>
    <t>連絡先</t>
    <rPh sb="0" eb="3">
      <t>レンラクサキ</t>
    </rPh>
    <phoneticPr fontId="1"/>
  </si>
  <si>
    <t>揮発油（ガソリン）</t>
    <rPh sb="0" eb="3">
      <t>キハツユ</t>
    </rPh>
    <phoneticPr fontId="1"/>
  </si>
  <si>
    <t>ナフサ</t>
    <phoneticPr fontId="1"/>
  </si>
  <si>
    <t>石油アスファルト</t>
    <rPh sb="0" eb="2">
      <t>セキユ</t>
    </rPh>
    <phoneticPr fontId="1"/>
  </si>
  <si>
    <t>GJ/t</t>
    <phoneticPr fontId="1"/>
  </si>
  <si>
    <t>石油コークス</t>
    <rPh sb="0" eb="2">
      <t>セキユ</t>
    </rPh>
    <phoneticPr fontId="1"/>
  </si>
  <si>
    <t>石油ガス</t>
    <rPh sb="0" eb="2">
      <t>セキユ</t>
    </rPh>
    <phoneticPr fontId="1"/>
  </si>
  <si>
    <t>石油系炭化水素ガス</t>
    <rPh sb="0" eb="3">
      <t>セキユケイ</t>
    </rPh>
    <rPh sb="3" eb="5">
      <t>タンカ</t>
    </rPh>
    <rPh sb="5" eb="7">
      <t>スイソ</t>
    </rPh>
    <phoneticPr fontId="1"/>
  </si>
  <si>
    <t>その他可燃性天然ガス</t>
    <rPh sb="2" eb="3">
      <t>タ</t>
    </rPh>
    <rPh sb="3" eb="6">
      <t>カネンセイ</t>
    </rPh>
    <rPh sb="6" eb="8">
      <t>テンネン</t>
    </rPh>
    <phoneticPr fontId="1"/>
  </si>
  <si>
    <t>石炭コークス</t>
    <rPh sb="0" eb="2">
      <t>セキタン</t>
    </rPh>
    <phoneticPr fontId="1"/>
  </si>
  <si>
    <t>コールタール</t>
    <phoneticPr fontId="1"/>
  </si>
  <si>
    <t>コークス炉ガス</t>
    <rPh sb="4" eb="5">
      <t>ロ</t>
    </rPh>
    <phoneticPr fontId="1"/>
  </si>
  <si>
    <t>高炉ガス</t>
    <rPh sb="0" eb="2">
      <t>コウロ</t>
    </rPh>
    <phoneticPr fontId="1"/>
  </si>
  <si>
    <t>転炉ガス</t>
    <rPh sb="0" eb="2">
      <t>テンロ</t>
    </rPh>
    <phoneticPr fontId="1"/>
  </si>
  <si>
    <t>温水</t>
    <rPh sb="0" eb="2">
      <t>オンスイ</t>
    </rPh>
    <phoneticPr fontId="1"/>
  </si>
  <si>
    <t>冷水</t>
    <rPh sb="0" eb="2">
      <t>レイスイ</t>
    </rPh>
    <phoneticPr fontId="1"/>
  </si>
  <si>
    <t>電気</t>
    <rPh sb="0" eb="2">
      <t>デンキ</t>
    </rPh>
    <phoneticPr fontId="1"/>
  </si>
  <si>
    <t>一般電気事業者</t>
    <rPh sb="0" eb="2">
      <t>イッパン</t>
    </rPh>
    <rPh sb="2" eb="4">
      <t>デンキ</t>
    </rPh>
    <rPh sb="4" eb="7">
      <t>ジギョウシャ</t>
    </rPh>
    <phoneticPr fontId="1"/>
  </si>
  <si>
    <t>昼間（8時～22時）</t>
    <rPh sb="0" eb="2">
      <t>ヒルマ</t>
    </rPh>
    <rPh sb="4" eb="5">
      <t>ジ</t>
    </rPh>
    <rPh sb="8" eb="9">
      <t>ジ</t>
    </rPh>
    <phoneticPr fontId="1"/>
  </si>
  <si>
    <t>GJ/千kWh</t>
    <rPh sb="3" eb="4">
      <t>セン</t>
    </rPh>
    <phoneticPr fontId="1"/>
  </si>
  <si>
    <t>②廃棄物</t>
    <rPh sb="1" eb="4">
      <t>ハイキブツ</t>
    </rPh>
    <phoneticPr fontId="1"/>
  </si>
  <si>
    <t>※整理番号</t>
  </si>
  <si>
    <t>事業所の名称</t>
    <rPh sb="0" eb="3">
      <t>ジギョウショ</t>
    </rPh>
    <rPh sb="4" eb="6">
      <t>メイショウ</t>
    </rPh>
    <phoneticPr fontId="1"/>
  </si>
  <si>
    <t>事業所の所在地</t>
    <rPh sb="0" eb="3">
      <t>ジギョウショ</t>
    </rPh>
    <rPh sb="4" eb="7">
      <t>ショザイチ</t>
    </rPh>
    <phoneticPr fontId="1"/>
  </si>
  <si>
    <t>変更の概要</t>
    <rPh sb="0" eb="2">
      <t>ヘンコウ</t>
    </rPh>
    <rPh sb="3" eb="5">
      <t>ガイヨウ</t>
    </rPh>
    <phoneticPr fontId="1"/>
  </si>
  <si>
    <t>※受理年月日</t>
    <rPh sb="1" eb="3">
      <t>ジュリ</t>
    </rPh>
    <rPh sb="3" eb="6">
      <t>ネンガッピ</t>
    </rPh>
    <phoneticPr fontId="1"/>
  </si>
  <si>
    <t>　備考　１　「変更の概要」の欄には、変更の報告の場合のみ記載することとし、その記</t>
    <rPh sb="39" eb="40">
      <t>キ</t>
    </rPh>
    <phoneticPr fontId="1"/>
  </si>
  <si>
    <t>　　　　　　照させること。</t>
    <phoneticPr fontId="1"/>
  </si>
  <si>
    <t xml:space="preserve">  　　年　　月　　日</t>
  </si>
  <si>
    <t xml:space="preserve">  　　　　　載に当たっては、変更した部分について、変更前及び変更後の内容の概要を対</t>
    <rPh sb="38" eb="40">
      <t>ガイヨウ</t>
    </rPh>
    <rPh sb="41" eb="42">
      <t>タイ</t>
    </rPh>
    <phoneticPr fontId="1"/>
  </si>
  <si>
    <t xml:space="preserve"> ※備　　　　　　 考</t>
    <phoneticPr fontId="1"/>
  </si>
  <si>
    <t>環境負荷低減主任者選任届出書</t>
    <rPh sb="0" eb="2">
      <t>カンキョウ</t>
    </rPh>
    <rPh sb="2" eb="4">
      <t>フカ</t>
    </rPh>
    <rPh sb="4" eb="6">
      <t>テイゲン</t>
    </rPh>
    <rPh sb="6" eb="9">
      <t>シュニンシャ</t>
    </rPh>
    <rPh sb="9" eb="11">
      <t>センニン</t>
    </rPh>
    <rPh sb="11" eb="14">
      <t>トドケデショ</t>
    </rPh>
    <phoneticPr fontId="1"/>
  </si>
  <si>
    <t>事　　業　　者　　の　　区　　分</t>
    <rPh sb="0" eb="1">
      <t>コト</t>
    </rPh>
    <rPh sb="3" eb="4">
      <t>ギョウ</t>
    </rPh>
    <rPh sb="6" eb="7">
      <t>シャ</t>
    </rPh>
    <rPh sb="12" eb="13">
      <t>ク</t>
    </rPh>
    <rPh sb="15" eb="16">
      <t>ブン</t>
    </rPh>
    <phoneticPr fontId="1"/>
  </si>
  <si>
    <t>職　　　名</t>
    <rPh sb="0" eb="1">
      <t>ショク</t>
    </rPh>
    <rPh sb="4" eb="5">
      <t>メイ</t>
    </rPh>
    <phoneticPr fontId="1"/>
  </si>
  <si>
    <t>　　　　　　　埼玉県知事</t>
    <phoneticPr fontId="1"/>
  </si>
  <si>
    <t>氏　　　　　　名</t>
    <rPh sb="0" eb="1">
      <t>シ</t>
    </rPh>
    <rPh sb="7" eb="8">
      <t>メイ</t>
    </rPh>
    <phoneticPr fontId="1"/>
  </si>
  <si>
    <t>　備考　１　「事業者の区分」の欄には、当該事業者が該当する事業者の区分に○印</t>
    <rPh sb="37" eb="38">
      <t>ジルシ</t>
    </rPh>
    <phoneticPr fontId="1"/>
  </si>
  <si>
    <t>　　　　　を付すこと。</t>
    <phoneticPr fontId="1"/>
  </si>
  <si>
    <t>３．　提出書類　④取組チェックシートの作成</t>
    <rPh sb="3" eb="5">
      <t>テイシュツ</t>
    </rPh>
    <rPh sb="5" eb="7">
      <t>ショルイ</t>
    </rPh>
    <rPh sb="9" eb="11">
      <t>トリクミ</t>
    </rPh>
    <rPh sb="19" eb="21">
      <t>サクセイ</t>
    </rPh>
    <phoneticPr fontId="1"/>
  </si>
  <si>
    <t>―</t>
  </si>
  <si>
    <t>灯油</t>
    <rPh sb="0" eb="2">
      <t>トウユ</t>
    </rPh>
    <phoneticPr fontId="1"/>
  </si>
  <si>
    <t>44/12</t>
    <phoneticPr fontId="1"/>
  </si>
  <si>
    <t>注意</t>
    <rPh sb="0" eb="2">
      <t>チュウイ</t>
    </rPh>
    <phoneticPr fontId="1"/>
  </si>
  <si>
    <t>⑥環境教育</t>
    <rPh sb="1" eb="3">
      <t>カンキョウ</t>
    </rPh>
    <rPh sb="3" eb="5">
      <t>キョウイク</t>
    </rPh>
    <phoneticPr fontId="1"/>
  </si>
  <si>
    <t>Ａ重油</t>
    <rPh sb="1" eb="3">
      <t>ジュウユ</t>
    </rPh>
    <phoneticPr fontId="1"/>
  </si>
  <si>
    <t>44/12</t>
    <phoneticPr fontId="1"/>
  </si>
  <si>
    <t>Ｂ・Ｃ重油</t>
    <rPh sb="3" eb="5">
      <t>ジュウユ</t>
    </rPh>
    <phoneticPr fontId="1"/>
  </si>
  <si>
    <t>44/12</t>
    <phoneticPr fontId="1"/>
  </si>
  <si>
    <t>石炭</t>
    <rPh sb="0" eb="2">
      <t>セキタン</t>
    </rPh>
    <phoneticPr fontId="1"/>
  </si>
  <si>
    <t>産業用蒸気</t>
    <rPh sb="0" eb="3">
      <t>サンギョウヨウ</t>
    </rPh>
    <rPh sb="3" eb="5">
      <t>ジョウキ</t>
    </rPh>
    <phoneticPr fontId="1"/>
  </si>
  <si>
    <t>軽油</t>
    <rPh sb="0" eb="2">
      <t>ケイユ</t>
    </rPh>
    <phoneticPr fontId="1"/>
  </si>
  <si>
    <t>合成繊維</t>
    <rPh sb="0" eb="2">
      <t>ゴウセイ</t>
    </rPh>
    <rPh sb="2" eb="4">
      <t>センイ</t>
    </rPh>
    <phoneticPr fontId="1"/>
  </si>
  <si>
    <t>廃ゴムタイヤ</t>
    <rPh sb="0" eb="1">
      <t>ハイ</t>
    </rPh>
    <phoneticPr fontId="1"/>
  </si>
  <si>
    <t>その他の廃ﾌﾟﾗｽﾁｯｸ類</t>
    <rPh sb="2" eb="3">
      <t>タ</t>
    </rPh>
    <rPh sb="4" eb="5">
      <t>ハイ</t>
    </rPh>
    <rPh sb="12" eb="13">
      <t>ルイ</t>
    </rPh>
    <phoneticPr fontId="1"/>
  </si>
  <si>
    <t>t</t>
    <phoneticPr fontId="1"/>
  </si>
  <si>
    <t>ごみ固形燃料（ＲＰＦ）</t>
    <rPh sb="2" eb="4">
      <t>コケイ</t>
    </rPh>
    <rPh sb="4" eb="6">
      <t>ネンリョウ</t>
    </rPh>
    <phoneticPr fontId="1"/>
  </si>
  <si>
    <t>ごみ固形燃料（ＲＤＦ）</t>
    <rPh sb="2" eb="4">
      <t>コケイ</t>
    </rPh>
    <rPh sb="4" eb="6">
      <t>ネンリョウ</t>
    </rPh>
    <phoneticPr fontId="1"/>
  </si>
  <si>
    <t>セメント製造</t>
    <rPh sb="4" eb="6">
      <t>セイゾウ</t>
    </rPh>
    <phoneticPr fontId="1"/>
  </si>
  <si>
    <t>生産量</t>
    <rPh sb="0" eb="3">
      <t>セイサンリョウ</t>
    </rPh>
    <phoneticPr fontId="1"/>
  </si>
  <si>
    <t>出荷額</t>
    <rPh sb="0" eb="3">
      <t>シュッカガク</t>
    </rPh>
    <phoneticPr fontId="1"/>
  </si>
  <si>
    <t>百万円</t>
    <rPh sb="0" eb="1">
      <t>ヒャク</t>
    </rPh>
    <rPh sb="1" eb="3">
      <t>マンエン</t>
    </rPh>
    <phoneticPr fontId="1"/>
  </si>
  <si>
    <t>従業員数</t>
    <rPh sb="0" eb="2">
      <t>ジュウギョウ</t>
    </rPh>
    <rPh sb="2" eb="4">
      <t>インスウ</t>
    </rPh>
    <phoneticPr fontId="1"/>
  </si>
  <si>
    <t>人</t>
    <rPh sb="0" eb="1">
      <t>ヒト</t>
    </rPh>
    <phoneticPr fontId="1"/>
  </si>
  <si>
    <t>床面積</t>
    <rPh sb="0" eb="3">
      <t>ユカメンセキ</t>
    </rPh>
    <phoneticPr fontId="1"/>
  </si>
  <si>
    <t>事
業
系
一
般
廃
棄
物
等</t>
    <rPh sb="0" eb="1">
      <t>コト</t>
    </rPh>
    <rPh sb="2" eb="3">
      <t>ギョウ</t>
    </rPh>
    <rPh sb="4" eb="5">
      <t>ケイ</t>
    </rPh>
    <rPh sb="6" eb="7">
      <t>イチ</t>
    </rPh>
    <rPh sb="8" eb="9">
      <t>パン</t>
    </rPh>
    <rPh sb="10" eb="11">
      <t>ハイ</t>
    </rPh>
    <rPh sb="12" eb="13">
      <t>ス</t>
    </rPh>
    <rPh sb="14" eb="15">
      <t>モノ</t>
    </rPh>
    <rPh sb="16" eb="17">
      <t>トウ</t>
    </rPh>
    <phoneticPr fontId="1"/>
  </si>
  <si>
    <t>紙類</t>
    <rPh sb="0" eb="1">
      <t>カミ</t>
    </rPh>
    <rPh sb="1" eb="2">
      <t>ルイ</t>
    </rPh>
    <phoneticPr fontId="1"/>
  </si>
  <si>
    <t>白上質紙</t>
    <rPh sb="0" eb="1">
      <t>シロ</t>
    </rPh>
    <rPh sb="1" eb="4">
      <t>ジョウシツシ</t>
    </rPh>
    <phoneticPr fontId="1"/>
  </si>
  <si>
    <t>新聞紙</t>
    <rPh sb="0" eb="3">
      <t>シンブンシ</t>
    </rPh>
    <phoneticPr fontId="1"/>
  </si>
  <si>
    <t>段ボール</t>
    <rPh sb="0" eb="1">
      <t>ダン</t>
    </rPh>
    <phoneticPr fontId="1"/>
  </si>
  <si>
    <t>４．　提出書類　⑤負荷チェックシートの作成</t>
    <rPh sb="3" eb="5">
      <t>テイシュツ</t>
    </rPh>
    <rPh sb="5" eb="7">
      <t>ショルイ</t>
    </rPh>
    <rPh sb="9" eb="11">
      <t>フカ</t>
    </rPh>
    <rPh sb="19" eb="21">
      <t>サクセイ</t>
    </rPh>
    <phoneticPr fontId="1"/>
  </si>
  <si>
    <t>５．　提出書類　③環境負荷低減計画の作成</t>
    <rPh sb="3" eb="5">
      <t>テイシュツ</t>
    </rPh>
    <rPh sb="5" eb="7">
      <t>ショルイ</t>
    </rPh>
    <rPh sb="9" eb="11">
      <t>カンキョウ</t>
    </rPh>
    <rPh sb="11" eb="13">
      <t>フカ</t>
    </rPh>
    <rPh sb="13" eb="15">
      <t>テイゲン</t>
    </rPh>
    <rPh sb="15" eb="17">
      <t>ケイカク</t>
    </rPh>
    <rPh sb="18" eb="20">
      <t>サクセイ</t>
    </rPh>
    <phoneticPr fontId="1"/>
  </si>
  <si>
    <t>６．　提出　提出書類①～⑤</t>
    <rPh sb="3" eb="5">
      <t>テイシュツ</t>
    </rPh>
    <rPh sb="6" eb="8">
      <t>テイシュツ</t>
    </rPh>
    <rPh sb="8" eb="10">
      <t>ショルイ</t>
    </rPh>
    <phoneticPr fontId="1"/>
  </si>
  <si>
    <t>５　事業所の温室効果ガス排出量</t>
    <rPh sb="2" eb="5">
      <t>ジギョウショ</t>
    </rPh>
    <rPh sb="6" eb="8">
      <t>オンシツ</t>
    </rPh>
    <rPh sb="8" eb="10">
      <t>コウカ</t>
    </rPh>
    <rPh sb="12" eb="15">
      <t>ハイシュツリョウ</t>
    </rPh>
    <phoneticPr fontId="1"/>
  </si>
  <si>
    <t>提出書類の⑤負荷チェックシート</t>
    <rPh sb="0" eb="2">
      <t>テイシュツ</t>
    </rPh>
    <rPh sb="2" eb="4">
      <t>ショルイ</t>
    </rPh>
    <rPh sb="6" eb="8">
      <t>フカ</t>
    </rPh>
    <phoneticPr fontId="1"/>
  </si>
  <si>
    <t>このシートより右側のシートとなります。（全３シート）</t>
    <rPh sb="7" eb="9">
      <t>ミギガワ</t>
    </rPh>
    <rPh sb="20" eb="21">
      <t>ゼン</t>
    </rPh>
    <phoneticPr fontId="1"/>
  </si>
  <si>
    <t>※集計用のシートです。このまま提出ください。</t>
    <rPh sb="1" eb="4">
      <t>シュウケイヨウ</t>
    </rPh>
    <rPh sb="15" eb="17">
      <t>テイシュツ</t>
    </rPh>
    <phoneticPr fontId="1"/>
  </si>
  <si>
    <t>　</t>
    <phoneticPr fontId="1"/>
  </si>
  <si>
    <t>t</t>
    <phoneticPr fontId="1"/>
  </si>
  <si>
    <t>％</t>
    <phoneticPr fontId="1"/>
  </si>
  <si>
    <t>t</t>
    <phoneticPr fontId="1"/>
  </si>
  <si>
    <t>％</t>
    <phoneticPr fontId="1"/>
  </si>
  <si>
    <t>t</t>
    <phoneticPr fontId="1"/>
  </si>
  <si>
    <t>％</t>
    <phoneticPr fontId="1"/>
  </si>
  <si>
    <t>t</t>
    <phoneticPr fontId="1"/>
  </si>
  <si>
    <t>％</t>
    <phoneticPr fontId="1"/>
  </si>
  <si>
    <t>t</t>
    <phoneticPr fontId="1"/>
  </si>
  <si>
    <t>％</t>
    <phoneticPr fontId="1"/>
  </si>
  <si>
    <t>2-7 廃棄物等合計</t>
    <rPh sb="4" eb="7">
      <t>ハイキブツ</t>
    </rPh>
    <rPh sb="7" eb="8">
      <t>トウ</t>
    </rPh>
    <rPh sb="8" eb="10">
      <t>ゴウケイ</t>
    </rPh>
    <phoneticPr fontId="1"/>
  </si>
  <si>
    <t>ｔ</t>
    <phoneticPr fontId="1"/>
  </si>
  <si>
    <t>t</t>
    <phoneticPr fontId="1"/>
  </si>
  <si>
    <t>％</t>
    <phoneticPr fontId="1"/>
  </si>
  <si>
    <t>2-8 活動規模当たり</t>
    <rPh sb="4" eb="6">
      <t>カツドウ</t>
    </rPh>
    <rPh sb="6" eb="8">
      <t>キボ</t>
    </rPh>
    <rPh sb="8" eb="9">
      <t>ア</t>
    </rPh>
    <phoneticPr fontId="1"/>
  </si>
  <si>
    <t>（　　　）</t>
    <phoneticPr fontId="1"/>
  </si>
  <si>
    <t>産業廃棄物　特別管理</t>
    <rPh sb="0" eb="2">
      <t>サンギョウ</t>
    </rPh>
    <rPh sb="2" eb="5">
      <t>ハイキブツ</t>
    </rPh>
    <rPh sb="6" eb="8">
      <t>トクベツ</t>
    </rPh>
    <rPh sb="8" eb="10">
      <t>カンリ</t>
    </rPh>
    <phoneticPr fontId="1"/>
  </si>
  <si>
    <r>
      <t>t-CO</t>
    </r>
    <r>
      <rPr>
        <vertAlign val="subscript"/>
        <sz val="11"/>
        <rFont val="ＭＳ 明朝"/>
        <family val="1"/>
        <charset val="128"/>
      </rPr>
      <t>2</t>
    </r>
    <r>
      <rPr>
        <sz val="11"/>
        <rFont val="ＭＳ 明朝"/>
        <family val="1"/>
        <charset val="128"/>
      </rPr>
      <t>/t-SF</t>
    </r>
    <r>
      <rPr>
        <vertAlign val="subscript"/>
        <sz val="11"/>
        <rFont val="ＭＳ 明朝"/>
        <family val="1"/>
        <charset val="128"/>
      </rPr>
      <t>6</t>
    </r>
    <phoneticPr fontId="1"/>
  </si>
  <si>
    <t>その他の紙</t>
    <rPh sb="2" eb="3">
      <t>タ</t>
    </rPh>
    <rPh sb="4" eb="5">
      <t>カミ</t>
    </rPh>
    <phoneticPr fontId="1"/>
  </si>
  <si>
    <t>厨房ごみ</t>
    <rPh sb="0" eb="2">
      <t>チュウボウ</t>
    </rPh>
    <phoneticPr fontId="1"/>
  </si>
  <si>
    <t>t</t>
    <phoneticPr fontId="1"/>
  </si>
  <si>
    <t>産
業
廃
棄
物
等</t>
    <rPh sb="0" eb="1">
      <t>サン</t>
    </rPh>
    <rPh sb="2" eb="3">
      <t>ギョウ</t>
    </rPh>
    <rPh sb="4" eb="5">
      <t>ハイ</t>
    </rPh>
    <rPh sb="6" eb="7">
      <t>ス</t>
    </rPh>
    <rPh sb="8" eb="9">
      <t>モノ</t>
    </rPh>
    <rPh sb="10" eb="11">
      <t>トウ</t>
    </rPh>
    <phoneticPr fontId="1"/>
  </si>
  <si>
    <t>(単位)</t>
    <rPh sb="1" eb="3">
      <t>タンイ</t>
    </rPh>
    <phoneticPr fontId="1"/>
  </si>
  <si>
    <t>&lt;項目② ： 廃棄物の排出抑制、リサイクル、適正処理&gt;</t>
  </si>
  <si>
    <t>職員等に環境意識の向上や、環境保全活動に必要な教育を行う計画を定めている</t>
    <rPh sb="0" eb="2">
      <t>ショクイン</t>
    </rPh>
    <rPh sb="2" eb="3">
      <t>トウ</t>
    </rPh>
    <rPh sb="4" eb="6">
      <t>カンキョウ</t>
    </rPh>
    <rPh sb="6" eb="8">
      <t>イシキ</t>
    </rPh>
    <rPh sb="9" eb="11">
      <t>コウジョウ</t>
    </rPh>
    <rPh sb="17" eb="19">
      <t>カツドウ</t>
    </rPh>
    <rPh sb="28" eb="30">
      <t>ケイカク</t>
    </rPh>
    <rPh sb="31" eb="32">
      <t>サダ</t>
    </rPh>
    <phoneticPr fontId="1"/>
  </si>
  <si>
    <t>委託・協力会社などの職員等についても、必要な知識、能力等を保有するよう、対応をとっている</t>
  </si>
  <si>
    <t>環境に関する研究や活動を行っているサークル等に対する支援を行っている</t>
  </si>
  <si>
    <t>法規制等の最新情報を常に入手している</t>
    <rPh sb="5" eb="7">
      <t>サイシン</t>
    </rPh>
    <rPh sb="7" eb="9">
      <t>ジョウホウ</t>
    </rPh>
    <rPh sb="10" eb="11">
      <t>ツネ</t>
    </rPh>
    <rPh sb="12" eb="14">
      <t>ニュウシュ</t>
    </rPh>
    <phoneticPr fontId="1"/>
  </si>
  <si>
    <t>環境経営システムを実行するに当たり役割分担や責任、権限などが明確に定められている</t>
    <rPh sb="0" eb="2">
      <t>カンキョウ</t>
    </rPh>
    <rPh sb="2" eb="4">
      <t>ケイエイ</t>
    </rPh>
    <rPh sb="9" eb="11">
      <t>ジッコウ</t>
    </rPh>
    <rPh sb="14" eb="15">
      <t>ア</t>
    </rPh>
    <phoneticPr fontId="1"/>
  </si>
  <si>
    <t>エネルギー</t>
    <phoneticPr fontId="1"/>
  </si>
  <si>
    <t>空調</t>
    <rPh sb="0" eb="2">
      <t>クウチョウ</t>
    </rPh>
    <phoneticPr fontId="1"/>
  </si>
  <si>
    <t>ＥＶ</t>
    <phoneticPr fontId="1"/>
  </si>
  <si>
    <t>エレベータの適正使用を徹底している</t>
    <rPh sb="6" eb="8">
      <t>テキセイ</t>
    </rPh>
    <rPh sb="8" eb="10">
      <t>シヨウ</t>
    </rPh>
    <rPh sb="11" eb="13">
      <t>テッテイ</t>
    </rPh>
    <phoneticPr fontId="1"/>
  </si>
  <si>
    <t>照明</t>
    <rPh sb="0" eb="2">
      <t>ショウメイ</t>
    </rPh>
    <phoneticPr fontId="1"/>
  </si>
  <si>
    <t>給湯</t>
    <rPh sb="0" eb="2">
      <t>キュウトウ</t>
    </rPh>
    <phoneticPr fontId="1"/>
  </si>
  <si>
    <t>断熱</t>
    <rPh sb="0" eb="2">
      <t>ダンネツ</t>
    </rPh>
    <phoneticPr fontId="1"/>
  </si>
  <si>
    <t>二重窓、複層ガラスの設置等により建物の断熱性能を向上させている</t>
    <rPh sb="0" eb="2">
      <t>ニジュウ</t>
    </rPh>
    <rPh sb="2" eb="3">
      <t>マド</t>
    </rPh>
    <rPh sb="4" eb="6">
      <t>フクソウ</t>
    </rPh>
    <rPh sb="10" eb="12">
      <t>セッチ</t>
    </rPh>
    <rPh sb="12" eb="13">
      <t>トウ</t>
    </rPh>
    <rPh sb="16" eb="18">
      <t>タテモノ</t>
    </rPh>
    <rPh sb="19" eb="21">
      <t>ダンネツ</t>
    </rPh>
    <rPh sb="21" eb="23">
      <t>セイノウ</t>
    </rPh>
    <rPh sb="24" eb="26">
      <t>コウジョウ</t>
    </rPh>
    <phoneticPr fontId="1"/>
  </si>
  <si>
    <t>ＣＯセンサ等による換気効率改善、空調機等のインバータ制御を導入している</t>
    <rPh sb="5" eb="6">
      <t>トウ</t>
    </rPh>
    <rPh sb="9" eb="11">
      <t>カンキ</t>
    </rPh>
    <rPh sb="11" eb="13">
      <t>コウリツ</t>
    </rPh>
    <rPh sb="13" eb="15">
      <t>カイゼン</t>
    </rPh>
    <rPh sb="16" eb="19">
      <t>クウチョウキ</t>
    </rPh>
    <rPh sb="19" eb="20">
      <t>トウ</t>
    </rPh>
    <rPh sb="26" eb="28">
      <t>セイギョ</t>
    </rPh>
    <rPh sb="29" eb="31">
      <t>ドウニュウ</t>
    </rPh>
    <phoneticPr fontId="1"/>
  </si>
  <si>
    <t>節水</t>
    <rPh sb="0" eb="2">
      <t>セッスイ</t>
    </rPh>
    <phoneticPr fontId="1"/>
  </si>
  <si>
    <t>ＯＡ</t>
    <phoneticPr fontId="1"/>
  </si>
  <si>
    <t>コピー機、パソコン、プリンタなどＯＡ機器について、エネルギー効率をチェックし、効率の高い機器を積極的に導入している</t>
    <rPh sb="3" eb="4">
      <t>キ</t>
    </rPh>
    <rPh sb="18" eb="20">
      <t>キキ</t>
    </rPh>
    <rPh sb="30" eb="32">
      <t>コウリツ</t>
    </rPh>
    <rPh sb="39" eb="41">
      <t>コウリツ</t>
    </rPh>
    <rPh sb="42" eb="43">
      <t>タカ</t>
    </rPh>
    <rPh sb="44" eb="46">
      <t>キキ</t>
    </rPh>
    <rPh sb="47" eb="49">
      <t>セッキョク</t>
    </rPh>
    <rPh sb="49" eb="50">
      <t>テキ</t>
    </rPh>
    <rPh sb="51" eb="53">
      <t>ドウニュウ</t>
    </rPh>
    <phoneticPr fontId="1"/>
  </si>
  <si>
    <t>熱</t>
    <rPh sb="0" eb="1">
      <t>ネツ</t>
    </rPh>
    <phoneticPr fontId="1"/>
  </si>
  <si>
    <t>ボイラー等において、低空気比運転等の熱管理を徹底している</t>
    <rPh sb="4" eb="5">
      <t>トウ</t>
    </rPh>
    <rPh sb="10" eb="11">
      <t>テイ</t>
    </rPh>
    <rPh sb="11" eb="13">
      <t>クウキ</t>
    </rPh>
    <rPh sb="13" eb="14">
      <t>ヒ</t>
    </rPh>
    <rPh sb="14" eb="16">
      <t>ウンテン</t>
    </rPh>
    <rPh sb="16" eb="17">
      <t>トウ</t>
    </rPh>
    <rPh sb="18" eb="19">
      <t>ネツ</t>
    </rPh>
    <rPh sb="19" eb="21">
      <t>カンリ</t>
    </rPh>
    <rPh sb="22" eb="24">
      <t>テッテイ</t>
    </rPh>
    <phoneticPr fontId="1"/>
  </si>
  <si>
    <t>太陽光発電システムによる太陽光エネルギーの発電への利用</t>
    <rPh sb="0" eb="3">
      <t>タイヨウコウ</t>
    </rPh>
    <rPh sb="3" eb="5">
      <t>ハツデン</t>
    </rPh>
    <rPh sb="12" eb="15">
      <t>タイヨウコウ</t>
    </rPh>
    <rPh sb="21" eb="23">
      <t>ハツデン</t>
    </rPh>
    <rPh sb="25" eb="27">
      <t>リヨウ</t>
    </rPh>
    <phoneticPr fontId="1"/>
  </si>
  <si>
    <t>電気
燃料</t>
    <rPh sb="0" eb="2">
      <t>デンキ</t>
    </rPh>
    <rPh sb="3" eb="5">
      <t>ネンリョウ</t>
    </rPh>
    <phoneticPr fontId="1"/>
  </si>
  <si>
    <t>食物残渣、廃食油等の廃棄物のバイオマスエネルギー利用</t>
    <rPh sb="0" eb="2">
      <t>ショクモツ</t>
    </rPh>
    <rPh sb="2" eb="4">
      <t>ザンサ</t>
    </rPh>
    <rPh sb="5" eb="7">
      <t>ハイショク</t>
    </rPh>
    <rPh sb="7" eb="9">
      <t>アブラナド</t>
    </rPh>
    <rPh sb="10" eb="13">
      <t>ハイキブツ</t>
    </rPh>
    <rPh sb="24" eb="26">
      <t>リヨウ</t>
    </rPh>
    <phoneticPr fontId="1"/>
  </si>
  <si>
    <t>使用済み封筒の再利用をしている</t>
    <rPh sb="0" eb="2">
      <t>シヨウ</t>
    </rPh>
    <rPh sb="2" eb="3">
      <t>ズ</t>
    </rPh>
    <rPh sb="4" eb="6">
      <t>フウトウ</t>
    </rPh>
    <rPh sb="7" eb="10">
      <t>サイリヨウ</t>
    </rPh>
    <phoneticPr fontId="1"/>
  </si>
  <si>
    <t>電子メディアの利用によるペーパーレス化に取り組んでいる</t>
    <rPh sb="0" eb="2">
      <t>デンシ</t>
    </rPh>
    <rPh sb="7" eb="9">
      <t>リヨウ</t>
    </rPh>
    <rPh sb="18" eb="19">
      <t>カ</t>
    </rPh>
    <rPh sb="20" eb="21">
      <t>ト</t>
    </rPh>
    <rPh sb="22" eb="23">
      <t>ク</t>
    </rPh>
    <phoneticPr fontId="1"/>
  </si>
  <si>
    <t>コピー機、パソコン、プリンタ等について、リサイクルしやすい素材を使用している製品を採用している</t>
    <rPh sb="3" eb="4">
      <t>キ</t>
    </rPh>
    <rPh sb="14" eb="15">
      <t>トウ</t>
    </rPh>
    <rPh sb="29" eb="31">
      <t>ソザイ</t>
    </rPh>
    <rPh sb="32" eb="34">
      <t>シヨウ</t>
    </rPh>
    <rPh sb="38" eb="40">
      <t>セイヒン</t>
    </rPh>
    <rPh sb="41" eb="43">
      <t>サイヨウ</t>
    </rPh>
    <phoneticPr fontId="1"/>
  </si>
  <si>
    <t>詰め替え可能な製品の利用や備品の修理などにより、製品等の長期使用を進めている</t>
    <rPh sb="0" eb="1">
      <t>ツ</t>
    </rPh>
    <rPh sb="2" eb="3">
      <t>カ</t>
    </rPh>
    <rPh sb="4" eb="6">
      <t>カノウ</t>
    </rPh>
    <rPh sb="7" eb="9">
      <t>セイヒン</t>
    </rPh>
    <rPh sb="10" eb="12">
      <t>リヨウ</t>
    </rPh>
    <rPh sb="13" eb="15">
      <t>ビヒン</t>
    </rPh>
    <rPh sb="16" eb="18">
      <t>シュウリ</t>
    </rPh>
    <rPh sb="24" eb="26">
      <t>セイヒン</t>
    </rPh>
    <rPh sb="26" eb="27">
      <t>トウ</t>
    </rPh>
    <rPh sb="28" eb="30">
      <t>チョウキ</t>
    </rPh>
    <rPh sb="30" eb="32">
      <t>シヨウ</t>
    </rPh>
    <rPh sb="33" eb="34">
      <t>スス</t>
    </rPh>
    <phoneticPr fontId="1"/>
  </si>
  <si>
    <t>分別</t>
    <rPh sb="0" eb="2">
      <t>ブンベツ</t>
    </rPh>
    <phoneticPr fontId="1"/>
  </si>
  <si>
    <t>紙、金属缶、ガラス瓶、プラスチック、電池等について、分別回収ボックスの適正配置などにより、ごみの分別を徹底している</t>
    <rPh sb="0" eb="1">
      <t>カミ</t>
    </rPh>
    <rPh sb="2" eb="4">
      <t>キンゾク</t>
    </rPh>
    <rPh sb="4" eb="5">
      <t>カン</t>
    </rPh>
    <rPh sb="9" eb="10">
      <t>ビン</t>
    </rPh>
    <rPh sb="18" eb="20">
      <t>デンチ</t>
    </rPh>
    <rPh sb="20" eb="21">
      <t>トウ</t>
    </rPh>
    <rPh sb="26" eb="28">
      <t>ブンベツ</t>
    </rPh>
    <rPh sb="28" eb="30">
      <t>カイシュウ</t>
    </rPh>
    <rPh sb="35" eb="37">
      <t>テキセイ</t>
    </rPh>
    <rPh sb="37" eb="39">
      <t>ハイチ</t>
    </rPh>
    <rPh sb="48" eb="50">
      <t>ブンベツ</t>
    </rPh>
    <rPh sb="51" eb="53">
      <t>テッテイ</t>
    </rPh>
    <phoneticPr fontId="1"/>
  </si>
  <si>
    <t>管理</t>
    <rPh sb="0" eb="2">
      <t>カンリ</t>
    </rPh>
    <phoneticPr fontId="1"/>
  </si>
  <si>
    <t>コピー機、プリンタのトナーカートリッジの回収とリサイクルを進めている</t>
    <rPh sb="3" eb="4">
      <t>キ</t>
    </rPh>
    <rPh sb="20" eb="22">
      <t>カイシュウ</t>
    </rPh>
    <rPh sb="29" eb="30">
      <t>スス</t>
    </rPh>
    <phoneticPr fontId="1"/>
  </si>
  <si>
    <t>包装</t>
    <rPh sb="0" eb="2">
      <t>ホウソウ</t>
    </rPh>
    <phoneticPr fontId="1"/>
  </si>
  <si>
    <t>回収</t>
    <rPh sb="0" eb="2">
      <t>カイシュウ</t>
    </rPh>
    <phoneticPr fontId="1"/>
  </si>
  <si>
    <t>紙パック、食品トレイ、アルミ缶、スチール缶、ペットボトル等の店頭回収・リサイクルに取り組んでいる</t>
    <rPh sb="0" eb="1">
      <t>カミ</t>
    </rPh>
    <rPh sb="5" eb="7">
      <t>ショクヒン</t>
    </rPh>
    <rPh sb="14" eb="15">
      <t>カン</t>
    </rPh>
    <rPh sb="20" eb="21">
      <t>カン</t>
    </rPh>
    <rPh sb="28" eb="29">
      <t>トウ</t>
    </rPh>
    <rPh sb="30" eb="32">
      <t>テントウ</t>
    </rPh>
    <rPh sb="32" eb="34">
      <t>カイシュウ</t>
    </rPh>
    <rPh sb="41" eb="42">
      <t>ト</t>
    </rPh>
    <rPh sb="43" eb="44">
      <t>ク</t>
    </rPh>
    <phoneticPr fontId="1"/>
  </si>
  <si>
    <t>輸送</t>
    <rPh sb="0" eb="2">
      <t>ユソウ</t>
    </rPh>
    <phoneticPr fontId="1"/>
  </si>
  <si>
    <t>配送ルート、時間帯等に配慮し輸送に伴う環境負荷の低減に努めている</t>
    <rPh sb="0" eb="2">
      <t>ハイソウ</t>
    </rPh>
    <rPh sb="6" eb="9">
      <t>ジカンタイ</t>
    </rPh>
    <rPh sb="9" eb="10">
      <t>トウ</t>
    </rPh>
    <rPh sb="11" eb="13">
      <t>ハイリョ</t>
    </rPh>
    <rPh sb="14" eb="16">
      <t>ユソウ</t>
    </rPh>
    <rPh sb="17" eb="18">
      <t>トモナ</t>
    </rPh>
    <rPh sb="19" eb="21">
      <t>カンキョウ</t>
    </rPh>
    <rPh sb="21" eb="23">
      <t>フカ</t>
    </rPh>
    <rPh sb="24" eb="26">
      <t>テイゲン</t>
    </rPh>
    <rPh sb="27" eb="28">
      <t>ツト</t>
    </rPh>
    <phoneticPr fontId="1"/>
  </si>
  <si>
    <t>※○○には活動規模の指標となる単語を記入してください。</t>
    <rPh sb="5" eb="7">
      <t>カツドウ</t>
    </rPh>
    <rPh sb="7" eb="9">
      <t>キボ</t>
    </rPh>
    <rPh sb="10" eb="12">
      <t>シヒョウ</t>
    </rPh>
    <rPh sb="15" eb="17">
      <t>タンゴ</t>
    </rPh>
    <rPh sb="18" eb="20">
      <t>キニュウ</t>
    </rPh>
    <phoneticPr fontId="1"/>
  </si>
  <si>
    <t>　例：　ｍ、ｔ、百万円　など　</t>
    <phoneticPr fontId="1"/>
  </si>
  <si>
    <t>金属くず</t>
    <rPh sb="0" eb="2">
      <t>キンゾク</t>
    </rPh>
    <phoneticPr fontId="1"/>
  </si>
  <si>
    <t>廃プラスチック</t>
    <rPh sb="0" eb="1">
      <t>ハイ</t>
    </rPh>
    <phoneticPr fontId="1"/>
  </si>
  <si>
    <t>食品などについて、適正な在庫管理に努め廃棄物や過剰在庫によるエネルギー消費の削減などに努めている</t>
    <rPh sb="0" eb="2">
      <t>ショクヒン</t>
    </rPh>
    <rPh sb="9" eb="11">
      <t>テキセイ</t>
    </rPh>
    <rPh sb="12" eb="14">
      <t>ザイコ</t>
    </rPh>
    <rPh sb="14" eb="16">
      <t>カンリ</t>
    </rPh>
    <rPh sb="17" eb="18">
      <t>ツト</t>
    </rPh>
    <rPh sb="19" eb="22">
      <t>ハイキブツ</t>
    </rPh>
    <rPh sb="23" eb="25">
      <t>カジョウ</t>
    </rPh>
    <rPh sb="25" eb="27">
      <t>ザイコ</t>
    </rPh>
    <rPh sb="35" eb="37">
      <t>ショウヒ</t>
    </rPh>
    <rPh sb="38" eb="40">
      <t>サクゲン</t>
    </rPh>
    <rPh sb="43" eb="44">
      <t>ツト</t>
    </rPh>
    <phoneticPr fontId="1"/>
  </si>
  <si>
    <t>工程から発生する金属くず、紙くず、廃液などの回収・再利用のための設備を設置し、活用している</t>
    <rPh sb="0" eb="2">
      <t>コウテイ</t>
    </rPh>
    <rPh sb="4" eb="6">
      <t>ハッセイ</t>
    </rPh>
    <rPh sb="8" eb="10">
      <t>キンゾク</t>
    </rPh>
    <rPh sb="13" eb="14">
      <t>カミ</t>
    </rPh>
    <rPh sb="17" eb="19">
      <t>ハイエキ</t>
    </rPh>
    <rPh sb="22" eb="24">
      <t>カイシュウ</t>
    </rPh>
    <rPh sb="25" eb="28">
      <t>サイリヨウ</t>
    </rPh>
    <rPh sb="32" eb="34">
      <t>セツビ</t>
    </rPh>
    <rPh sb="35" eb="37">
      <t>セッチ</t>
    </rPh>
    <rPh sb="39" eb="41">
      <t>カツヨウ</t>
    </rPh>
    <phoneticPr fontId="1"/>
  </si>
  <si>
    <t>&lt;項目③ ： 輸送に伴う環境負荷の低減&gt;</t>
    <phoneticPr fontId="1"/>
  </si>
  <si>
    <t>　1 車両の購入・選択に当たっての配慮</t>
    <rPh sb="3" eb="5">
      <t>シャリョウ</t>
    </rPh>
    <phoneticPr fontId="1"/>
  </si>
  <si>
    <t>自社の必要輸送量に対して適性な規模の車両の購入・選択を行い過積載、過少積載等の非効率な輸送の防止に努めている</t>
    <rPh sb="0" eb="2">
      <t>ジシャ</t>
    </rPh>
    <rPh sb="3" eb="5">
      <t>ヒツヨウ</t>
    </rPh>
    <rPh sb="5" eb="7">
      <t>ユソウ</t>
    </rPh>
    <rPh sb="7" eb="8">
      <t>リョウ</t>
    </rPh>
    <rPh sb="9" eb="10">
      <t>タイ</t>
    </rPh>
    <rPh sb="12" eb="14">
      <t>テキセイ</t>
    </rPh>
    <rPh sb="15" eb="17">
      <t>キボ</t>
    </rPh>
    <rPh sb="18" eb="20">
      <t>シャリョウ</t>
    </rPh>
    <rPh sb="21" eb="23">
      <t>コウニュウ</t>
    </rPh>
    <rPh sb="24" eb="26">
      <t>センタク</t>
    </rPh>
    <rPh sb="27" eb="28">
      <t>オコナ</t>
    </rPh>
    <rPh sb="29" eb="32">
      <t>カセキサイ</t>
    </rPh>
    <rPh sb="33" eb="35">
      <t>カショウ</t>
    </rPh>
    <rPh sb="35" eb="37">
      <t>セキサイ</t>
    </rPh>
    <rPh sb="37" eb="38">
      <t>トウ</t>
    </rPh>
    <rPh sb="39" eb="42">
      <t>ヒコウリツ</t>
    </rPh>
    <rPh sb="43" eb="45">
      <t>ユソウ</t>
    </rPh>
    <rPh sb="46" eb="48">
      <t>ボウシ</t>
    </rPh>
    <rPh sb="49" eb="50">
      <t>ツト</t>
    </rPh>
    <phoneticPr fontId="1"/>
  </si>
  <si>
    <t>近距離の移動・事務的連絡等は、徒歩・自転車・電動アシスト自転車等の環境負荷の少ない移動手段を利用している</t>
    <rPh sb="0" eb="3">
      <t>キンキョリ</t>
    </rPh>
    <rPh sb="4" eb="6">
      <t>イドウ</t>
    </rPh>
    <rPh sb="7" eb="10">
      <t>ジムテキ</t>
    </rPh>
    <rPh sb="10" eb="12">
      <t>レンラク</t>
    </rPh>
    <rPh sb="12" eb="13">
      <t>トウ</t>
    </rPh>
    <rPh sb="15" eb="17">
      <t>トホ</t>
    </rPh>
    <rPh sb="18" eb="21">
      <t>ジテンシャ</t>
    </rPh>
    <rPh sb="22" eb="24">
      <t>デンドウ</t>
    </rPh>
    <rPh sb="28" eb="31">
      <t>ジテンシャ</t>
    </rPh>
    <rPh sb="31" eb="32">
      <t>トウ</t>
    </rPh>
    <rPh sb="33" eb="35">
      <t>カンキョウ</t>
    </rPh>
    <rPh sb="35" eb="37">
      <t>フカ</t>
    </rPh>
    <rPh sb="38" eb="39">
      <t>スク</t>
    </rPh>
    <rPh sb="41" eb="43">
      <t>イドウ</t>
    </rPh>
    <rPh sb="43" eb="45">
      <t>シュダン</t>
    </rPh>
    <rPh sb="46" eb="48">
      <t>リヨウ</t>
    </rPh>
    <phoneticPr fontId="1"/>
  </si>
  <si>
    <t>計画</t>
    <rPh sb="0" eb="2">
      <t>ケイカク</t>
    </rPh>
    <phoneticPr fontId="1"/>
  </si>
  <si>
    <t>共同輸配送、帰り荷の確保に取り組んでいる</t>
    <rPh sb="0" eb="2">
      <t>キョウドウ</t>
    </rPh>
    <rPh sb="2" eb="3">
      <t>ユ</t>
    </rPh>
    <rPh sb="3" eb="5">
      <t>ハイソウ</t>
    </rPh>
    <rPh sb="6" eb="7">
      <t>カエ</t>
    </rPh>
    <rPh sb="8" eb="9">
      <t>ニ</t>
    </rPh>
    <rPh sb="10" eb="12">
      <t>カクホ</t>
    </rPh>
    <rPh sb="13" eb="14">
      <t>ト</t>
    </rPh>
    <rPh sb="15" eb="16">
      <t>ク</t>
    </rPh>
    <phoneticPr fontId="1"/>
  </si>
  <si>
    <t>（従業員数、敷地面積、
延べ床面積等）</t>
    <rPh sb="6" eb="8">
      <t>シキチ</t>
    </rPh>
    <rPh sb="8" eb="10">
      <t>メンセキ</t>
    </rPh>
    <rPh sb="12" eb="13">
      <t>ノ</t>
    </rPh>
    <rPh sb="14" eb="17">
      <t>ユカメンセキ</t>
    </rPh>
    <phoneticPr fontId="1"/>
  </si>
  <si>
    <t>担当部署：</t>
    <phoneticPr fontId="1"/>
  </si>
  <si>
    <t>担当者氏名：</t>
    <rPh sb="0" eb="3">
      <t>タントウシャ</t>
    </rPh>
    <rPh sb="3" eb="5">
      <t>シメイ</t>
    </rPh>
    <phoneticPr fontId="1"/>
  </si>
  <si>
    <t>電話番号：</t>
    <phoneticPr fontId="1"/>
  </si>
  <si>
    <t>FAX：</t>
    <phoneticPr fontId="1"/>
  </si>
  <si>
    <t>Ｅメール：</t>
    <phoneticPr fontId="1"/>
  </si>
  <si>
    <t>あたり</t>
    <phoneticPr fontId="1"/>
  </si>
  <si>
    <t>○○</t>
    <phoneticPr fontId="1"/>
  </si>
  <si>
    <t>３　事業所の地球温暖化対策における推進体制</t>
    <rPh sb="6" eb="8">
      <t>チキュウ</t>
    </rPh>
    <rPh sb="8" eb="11">
      <t>オンダンカ</t>
    </rPh>
    <rPh sb="11" eb="13">
      <t>タイサク</t>
    </rPh>
    <rPh sb="17" eb="19">
      <t>スイシン</t>
    </rPh>
    <rPh sb="19" eb="21">
      <t>タイセイ</t>
    </rPh>
    <phoneticPr fontId="1"/>
  </si>
  <si>
    <t>※環境負荷低減主任者を必ず記入すること（氏名の記載は不要）</t>
    <rPh sb="20" eb="22">
      <t>シメイ</t>
    </rPh>
    <rPh sb="23" eb="25">
      <t>キサイ</t>
    </rPh>
    <rPh sb="26" eb="28">
      <t>フヨウ</t>
    </rPh>
    <phoneticPr fontId="1"/>
  </si>
  <si>
    <t>●</t>
    <phoneticPr fontId="1"/>
  </si>
  <si>
    <t>●</t>
    <phoneticPr fontId="1"/>
  </si>
  <si>
    <t>①</t>
    <phoneticPr fontId="1"/>
  </si>
  <si>
    <t>②</t>
    <phoneticPr fontId="1"/>
  </si>
  <si>
    <t>③</t>
    <phoneticPr fontId="1"/>
  </si>
  <si>
    <t>⑤</t>
    <phoneticPr fontId="1"/>
  </si>
  <si>
    <t>●</t>
    <phoneticPr fontId="1"/>
  </si>
  <si>
    <t>①</t>
    <phoneticPr fontId="1"/>
  </si>
  <si>
    <t>８　公表の方法</t>
    <rPh sb="2" eb="4">
      <t>コウヒョウ</t>
    </rPh>
    <rPh sb="5" eb="7">
      <t>ホウホウ</t>
    </rPh>
    <phoneticPr fontId="1"/>
  </si>
  <si>
    <t>様式第48号　環境負荷低減主任者選任届出書</t>
    <rPh sb="0" eb="2">
      <t>ヨウシキ</t>
    </rPh>
    <rPh sb="2" eb="3">
      <t>ダイ</t>
    </rPh>
    <rPh sb="5" eb="6">
      <t>ゴウ</t>
    </rPh>
    <rPh sb="7" eb="9">
      <t>カンキョウ</t>
    </rPh>
    <rPh sb="9" eb="11">
      <t>フカ</t>
    </rPh>
    <rPh sb="11" eb="13">
      <t>テイゲン</t>
    </rPh>
    <rPh sb="13" eb="16">
      <t>シュニンシャ</t>
    </rPh>
    <rPh sb="16" eb="18">
      <t>センニン</t>
    </rPh>
    <rPh sb="18" eb="19">
      <t>トド</t>
    </rPh>
    <rPh sb="19" eb="20">
      <t>デ</t>
    </rPh>
    <rPh sb="20" eb="21">
      <t>ショ</t>
    </rPh>
    <phoneticPr fontId="1"/>
  </si>
  <si>
    <t>様式③-1～③-4　環境負荷低減計画</t>
    <rPh sb="0" eb="2">
      <t>ヨウシキ</t>
    </rPh>
    <rPh sb="10" eb="12">
      <t>カンキョウ</t>
    </rPh>
    <rPh sb="12" eb="14">
      <t>フカ</t>
    </rPh>
    <rPh sb="14" eb="16">
      <t>テイゲン</t>
    </rPh>
    <rPh sb="16" eb="18">
      <t>ケイカク</t>
    </rPh>
    <phoneticPr fontId="1"/>
  </si>
  <si>
    <t>④</t>
    <phoneticPr fontId="1"/>
  </si>
  <si>
    <t>様式④　取組チェックシート</t>
    <rPh sb="0" eb="2">
      <t>ヨウシキ</t>
    </rPh>
    <rPh sb="4" eb="6">
      <t>トリクミ</t>
    </rPh>
    <phoneticPr fontId="1"/>
  </si>
  <si>
    <t>様式⑤-1～⑤-3負荷チェックシート</t>
    <rPh sb="0" eb="2">
      <t>ヨウシキ</t>
    </rPh>
    <rPh sb="9" eb="11">
      <t>フカ</t>
    </rPh>
    <phoneticPr fontId="1"/>
  </si>
  <si>
    <t>　「④取組ﾁｪｯｸｼｰﾄ」を選択し、項目①～⑥の全項目をチェックしてください。</t>
    <rPh sb="3" eb="5">
      <t>トリクミ</t>
    </rPh>
    <rPh sb="14" eb="16">
      <t>センタク</t>
    </rPh>
    <rPh sb="18" eb="21">
      <t>コウモクイチ</t>
    </rPh>
    <rPh sb="24" eb="27">
      <t>ゼンコウモク</t>
    </rPh>
    <phoneticPr fontId="1"/>
  </si>
  <si>
    <r>
      <t>環境負荷低減計画作成</t>
    </r>
    <r>
      <rPr>
        <strike/>
        <sz val="11"/>
        <color indexed="8"/>
        <rFont val="ＭＳ Ｐ明朝"/>
        <family val="1"/>
        <charset val="128"/>
      </rPr>
      <t>（変更）</t>
    </r>
    <r>
      <rPr>
        <sz val="11"/>
        <color indexed="8"/>
        <rFont val="ＭＳ Ｐ明朝"/>
        <family val="1"/>
        <charset val="128"/>
      </rPr>
      <t>報告書</t>
    </r>
    <phoneticPr fontId="1"/>
  </si>
  <si>
    <r>
      <t>　環境負荷低減計画を作成</t>
    </r>
    <r>
      <rPr>
        <strike/>
        <sz val="11"/>
        <color indexed="8"/>
        <rFont val="ＭＳ Ｐ明朝"/>
        <family val="1"/>
        <charset val="128"/>
      </rPr>
      <t>（変更）</t>
    </r>
    <r>
      <rPr>
        <sz val="11"/>
        <color indexed="8"/>
        <rFont val="ＭＳ Ｐ明朝"/>
        <family val="1"/>
        <charset val="128"/>
      </rPr>
      <t>したので、さいたま市生活環境の保全に関する条例第１１条第２項の規定により、別添のとおり提出します。</t>
    </r>
    <rPh sb="25" eb="26">
      <t>シ</t>
    </rPh>
    <rPh sb="26" eb="28">
      <t>セイカツ</t>
    </rPh>
    <rPh sb="28" eb="30">
      <t>カンキョウ</t>
    </rPh>
    <rPh sb="31" eb="33">
      <t>ホゼン</t>
    </rPh>
    <rPh sb="34" eb="35">
      <t>カン</t>
    </rPh>
    <rPh sb="37" eb="39">
      <t>ジョウレイ</t>
    </rPh>
    <rPh sb="39" eb="40">
      <t>ダイ</t>
    </rPh>
    <rPh sb="42" eb="43">
      <t>ジョウ</t>
    </rPh>
    <rPh sb="43" eb="44">
      <t>ダイ</t>
    </rPh>
    <rPh sb="45" eb="46">
      <t>コウ</t>
    </rPh>
    <rPh sb="47" eb="49">
      <t>キテイ</t>
    </rPh>
    <phoneticPr fontId="1"/>
  </si>
  <si>
    <t>（1）必須項目</t>
    <rPh sb="3" eb="5">
      <t>ヒッス</t>
    </rPh>
    <rPh sb="5" eb="7">
      <t>コウモク</t>
    </rPh>
    <phoneticPr fontId="1"/>
  </si>
  <si>
    <t>　二酸化炭素排出量の低減のための取組　</t>
    <rPh sb="1" eb="2">
      <t>ニ</t>
    </rPh>
    <rPh sb="2" eb="4">
      <t>サンカ</t>
    </rPh>
    <rPh sb="4" eb="6">
      <t>タンソ</t>
    </rPh>
    <rPh sb="6" eb="8">
      <t>ハイシュツ</t>
    </rPh>
    <rPh sb="8" eb="9">
      <t>リョウ</t>
    </rPh>
    <rPh sb="10" eb="12">
      <t>テイゲン</t>
    </rPh>
    <rPh sb="16" eb="18">
      <t>トリクミ</t>
    </rPh>
    <phoneticPr fontId="1"/>
  </si>
  <si>
    <t>様式④　取組チェックシート</t>
    <phoneticPr fontId="1"/>
  </si>
  <si>
    <t>様式⑤－1負荷チェックシート　燃料等使用量及びエネルギー起源CO2排出量</t>
    <rPh sb="0" eb="2">
      <t>ヨウシキ</t>
    </rPh>
    <rPh sb="5" eb="7">
      <t>フカ</t>
    </rPh>
    <rPh sb="15" eb="18">
      <t>ネンリョウトウ</t>
    </rPh>
    <rPh sb="18" eb="21">
      <t>シヨウリョウ</t>
    </rPh>
    <rPh sb="21" eb="22">
      <t>オヨ</t>
    </rPh>
    <rPh sb="28" eb="30">
      <t>キゲン</t>
    </rPh>
    <rPh sb="33" eb="35">
      <t>ハイシュツ</t>
    </rPh>
    <rPh sb="35" eb="36">
      <t>リョウ</t>
    </rPh>
    <phoneticPr fontId="1"/>
  </si>
  <si>
    <t>様式⑤－２負荷チェックシート　燃料等使用量及びその他温室効果ガス排出量</t>
    <phoneticPr fontId="1"/>
  </si>
  <si>
    <t>様式⑤－３負荷チェックシート　廃棄物等排出量(自己排出分)</t>
    <rPh sb="0" eb="2">
      <t>ヨウシキ</t>
    </rPh>
    <rPh sb="5" eb="7">
      <t>フカ</t>
    </rPh>
    <rPh sb="15" eb="19">
      <t>ハイキブツトウ</t>
    </rPh>
    <rPh sb="19" eb="21">
      <t>ハイシュツ</t>
    </rPh>
    <rPh sb="21" eb="22">
      <t>リョウ</t>
    </rPh>
    <rPh sb="23" eb="25">
      <t>ジコ</t>
    </rPh>
    <rPh sb="25" eb="27">
      <t>ハイシュツ</t>
    </rPh>
    <rPh sb="27" eb="28">
      <t>ブン</t>
    </rPh>
    <phoneticPr fontId="1"/>
  </si>
  <si>
    <t>様式第1号　環境負荷低減計画作成（変更）報告書</t>
    <rPh sb="0" eb="2">
      <t>ヨウシキ</t>
    </rPh>
    <rPh sb="2" eb="3">
      <t>ダイ</t>
    </rPh>
    <rPh sb="4" eb="5">
      <t>ゴウ</t>
    </rPh>
    <rPh sb="6" eb="8">
      <t>カンキョウ</t>
    </rPh>
    <rPh sb="8" eb="10">
      <t>フカ</t>
    </rPh>
    <rPh sb="10" eb="12">
      <t>テイゲン</t>
    </rPh>
    <rPh sb="12" eb="14">
      <t>ケイカク</t>
    </rPh>
    <rPh sb="14" eb="16">
      <t>サクセイ</t>
    </rPh>
    <rPh sb="17" eb="19">
      <t>ヘンコウ</t>
    </rPh>
    <rPh sb="20" eb="23">
      <t>ホウコクショ</t>
    </rPh>
    <phoneticPr fontId="1"/>
  </si>
  <si>
    <t>さいたま市ホームページより「電子申請・届出サービス」をご利用ください。</t>
    <rPh sb="4" eb="5">
      <t>シ</t>
    </rPh>
    <rPh sb="14" eb="16">
      <t>デンシ</t>
    </rPh>
    <rPh sb="16" eb="18">
      <t>シンセイ</t>
    </rPh>
    <rPh sb="19" eb="21">
      <t>トドケデ</t>
    </rPh>
    <rPh sb="28" eb="30">
      <t>リヨウ</t>
    </rPh>
    <phoneticPr fontId="1"/>
  </si>
  <si>
    <t>　廃棄物処分量の低減のための取組　</t>
    <rPh sb="1" eb="4">
      <t>ハイキブツ</t>
    </rPh>
    <rPh sb="4" eb="6">
      <t>ショブン</t>
    </rPh>
    <rPh sb="6" eb="7">
      <t>リョウ</t>
    </rPh>
    <rPh sb="8" eb="10">
      <t>テイゲン</t>
    </rPh>
    <rPh sb="14" eb="16">
      <t>トリクミ</t>
    </rPh>
    <phoneticPr fontId="1"/>
  </si>
  <si>
    <t>７　具体的な取組の内容</t>
    <rPh sb="2" eb="5">
      <t>グタイテキ</t>
    </rPh>
    <rPh sb="6" eb="8">
      <t>トリクミ</t>
    </rPh>
    <rPh sb="9" eb="11">
      <t>ナイヨウ</t>
    </rPh>
    <phoneticPr fontId="1"/>
  </si>
  <si>
    <t>・場所</t>
    <rPh sb="1" eb="3">
      <t>バショ</t>
    </rPh>
    <phoneticPr fontId="1"/>
  </si>
  <si>
    <t>・日時</t>
    <rPh sb="1" eb="3">
      <t>ニチジ</t>
    </rPh>
    <phoneticPr fontId="1"/>
  </si>
  <si>
    <t>・連絡先</t>
    <rPh sb="1" eb="4">
      <t>レンラクサキ</t>
    </rPh>
    <phoneticPr fontId="1"/>
  </si>
  <si>
    <t>三フッ化窒素</t>
    <rPh sb="0" eb="1">
      <t>サン</t>
    </rPh>
    <rPh sb="3" eb="4">
      <t>カ</t>
    </rPh>
    <rPh sb="4" eb="6">
      <t>チッソ</t>
    </rPh>
    <phoneticPr fontId="1"/>
  </si>
  <si>
    <t>区分</t>
    <rPh sb="0" eb="2">
      <t>クブン</t>
    </rPh>
    <phoneticPr fontId="1"/>
  </si>
  <si>
    <t>kg</t>
    <phoneticPr fontId="1"/>
  </si>
  <si>
    <t>L</t>
    <phoneticPr fontId="1"/>
  </si>
  <si>
    <t>L</t>
    <phoneticPr fontId="1"/>
  </si>
  <si>
    <t>ナフサ</t>
    <phoneticPr fontId="1"/>
  </si>
  <si>
    <t>石油系炭化水素ガス</t>
    <phoneticPr fontId="1"/>
  </si>
  <si>
    <t>kg</t>
    <phoneticPr fontId="1"/>
  </si>
  <si>
    <r>
      <t>Nm</t>
    </r>
    <r>
      <rPr>
        <vertAlign val="superscript"/>
        <sz val="11"/>
        <rFont val="ＭＳ 明朝"/>
        <family val="1"/>
        <charset val="128"/>
      </rPr>
      <t>3</t>
    </r>
    <phoneticPr fontId="1"/>
  </si>
  <si>
    <t>t-</t>
    <phoneticPr fontId="1"/>
  </si>
  <si>
    <t>排出係数（その他温室効果ガス欄は地球温暖化係数）</t>
    <rPh sb="0" eb="2">
      <t>ハイシュツ</t>
    </rPh>
    <rPh sb="2" eb="4">
      <t>ケイスウ</t>
    </rPh>
    <rPh sb="7" eb="8">
      <t>ホカ</t>
    </rPh>
    <rPh sb="8" eb="10">
      <t>オンシツ</t>
    </rPh>
    <rPh sb="10" eb="12">
      <t>コウカ</t>
    </rPh>
    <rPh sb="14" eb="15">
      <t>ラン</t>
    </rPh>
    <rPh sb="16" eb="18">
      <t>チキュウ</t>
    </rPh>
    <rPh sb="18" eb="21">
      <t>オンダンカ</t>
    </rPh>
    <rPh sb="21" eb="23">
      <t>ケイスウ</t>
    </rPh>
    <phoneticPr fontId="1"/>
  </si>
  <si>
    <t>二酸化炭素排出量</t>
    <rPh sb="0" eb="3">
      <t>ニサンカ</t>
    </rPh>
    <rPh sb="3" eb="5">
      <t>タンソ</t>
    </rPh>
    <rPh sb="5" eb="7">
      <t>ハイシュツ</t>
    </rPh>
    <rPh sb="7" eb="8">
      <t>リョウ</t>
    </rPh>
    <phoneticPr fontId="1"/>
  </si>
  <si>
    <t>L</t>
    <phoneticPr fontId="1"/>
  </si>
  <si>
    <r>
      <t>t-CO</t>
    </r>
    <r>
      <rPr>
        <vertAlign val="subscript"/>
        <sz val="11"/>
        <rFont val="ＭＳ 明朝"/>
        <family val="1"/>
        <charset val="128"/>
      </rPr>
      <t>2</t>
    </r>
    <r>
      <rPr>
        <sz val="11"/>
        <rFont val="ＭＳ 明朝"/>
        <family val="1"/>
        <charset val="128"/>
      </rPr>
      <t>/t</t>
    </r>
    <phoneticPr fontId="1"/>
  </si>
  <si>
    <r>
      <t>t-CO</t>
    </r>
    <r>
      <rPr>
        <vertAlign val="subscript"/>
        <sz val="11"/>
        <rFont val="ＭＳ 明朝"/>
        <family val="1"/>
        <charset val="128"/>
      </rPr>
      <t>2</t>
    </r>
    <r>
      <rPr>
        <sz val="11"/>
        <rFont val="ＭＳ 明朝"/>
        <family val="1"/>
        <charset val="128"/>
      </rPr>
      <t>/kL</t>
    </r>
    <phoneticPr fontId="1"/>
  </si>
  <si>
    <t>再生可能エネルギーの
循環価値を移転した熱</t>
    <rPh sb="0" eb="2">
      <t>サイセイ</t>
    </rPh>
    <rPh sb="2" eb="4">
      <t>カノウ</t>
    </rPh>
    <rPh sb="11" eb="13">
      <t>ジュンカン</t>
    </rPh>
    <rPh sb="13" eb="15">
      <t>カチ</t>
    </rPh>
    <rPh sb="16" eb="18">
      <t>イテン</t>
    </rPh>
    <rPh sb="20" eb="21">
      <t>ネツ</t>
    </rPh>
    <phoneticPr fontId="1"/>
  </si>
  <si>
    <t>GJ</t>
    <phoneticPr fontId="1"/>
  </si>
  <si>
    <r>
      <t>t-CO</t>
    </r>
    <r>
      <rPr>
        <vertAlign val="subscript"/>
        <sz val="8"/>
        <rFont val="ＭＳ 明朝"/>
        <family val="1"/>
        <charset val="128"/>
      </rPr>
      <t>2</t>
    </r>
    <r>
      <rPr>
        <sz val="8"/>
        <rFont val="ＭＳ 明朝"/>
        <family val="1"/>
        <charset val="128"/>
      </rPr>
      <t>/GJ</t>
    </r>
    <phoneticPr fontId="1"/>
  </si>
  <si>
    <r>
      <t>GJ/千Nｍ</t>
    </r>
    <r>
      <rPr>
        <vertAlign val="superscript"/>
        <sz val="8"/>
        <rFont val="ＭＳ 明朝"/>
        <family val="1"/>
        <charset val="128"/>
      </rPr>
      <t>3</t>
    </r>
    <phoneticPr fontId="1"/>
  </si>
  <si>
    <t>t-C/GJ</t>
    <phoneticPr fontId="1"/>
  </si>
  <si>
    <t>t-C/GJ</t>
    <phoneticPr fontId="1"/>
  </si>
  <si>
    <t>GJ/</t>
    <phoneticPr fontId="1"/>
  </si>
  <si>
    <t>GL/</t>
    <phoneticPr fontId="1"/>
  </si>
  <si>
    <t>t-C/GJ</t>
    <phoneticPr fontId="1"/>
  </si>
  <si>
    <r>
      <t>t-CH</t>
    </r>
    <r>
      <rPr>
        <vertAlign val="subscript"/>
        <sz val="11"/>
        <rFont val="ＭＳ Ｐゴシック"/>
        <family val="3"/>
        <charset val="128"/>
      </rPr>
      <t>4</t>
    </r>
    <phoneticPr fontId="1"/>
  </si>
  <si>
    <r>
      <t>t-N</t>
    </r>
    <r>
      <rPr>
        <vertAlign val="subscript"/>
        <sz val="11"/>
        <rFont val="ＭＳ Ｐゴシック"/>
        <family val="3"/>
        <charset val="128"/>
      </rPr>
      <t>2</t>
    </r>
    <r>
      <rPr>
        <sz val="11"/>
        <rFont val="ＭＳ Ｐゴシック"/>
        <family val="3"/>
        <charset val="128"/>
      </rPr>
      <t>O</t>
    </r>
    <phoneticPr fontId="1"/>
  </si>
  <si>
    <r>
      <t>t-SF</t>
    </r>
    <r>
      <rPr>
        <vertAlign val="subscript"/>
        <sz val="11"/>
        <rFont val="ＭＳ Ｐゴシック"/>
        <family val="3"/>
        <charset val="128"/>
      </rPr>
      <t>6</t>
    </r>
    <phoneticPr fontId="1"/>
  </si>
  <si>
    <r>
      <t>t-NF</t>
    </r>
    <r>
      <rPr>
        <vertAlign val="subscript"/>
        <sz val="11"/>
        <color indexed="8"/>
        <rFont val="ＭＳ 明朝"/>
        <family val="1"/>
        <charset val="128"/>
      </rPr>
      <t>3</t>
    </r>
    <phoneticPr fontId="1"/>
  </si>
  <si>
    <r>
      <t>t-CO</t>
    </r>
    <r>
      <rPr>
        <vertAlign val="subscript"/>
        <sz val="11"/>
        <rFont val="ＭＳ 明朝"/>
        <family val="1"/>
        <charset val="128"/>
      </rPr>
      <t>2</t>
    </r>
    <r>
      <rPr>
        <sz val="11"/>
        <rFont val="ＭＳ 明朝"/>
        <family val="1"/>
        <charset val="128"/>
      </rPr>
      <t>/t-NF</t>
    </r>
    <r>
      <rPr>
        <vertAlign val="subscript"/>
        <sz val="11"/>
        <rFont val="ＭＳ 明朝"/>
        <family val="1"/>
        <charset val="128"/>
      </rPr>
      <t>3</t>
    </r>
    <phoneticPr fontId="1"/>
  </si>
  <si>
    <r>
      <t>t-CO</t>
    </r>
    <r>
      <rPr>
        <vertAlign val="subscript"/>
        <sz val="11"/>
        <rFont val="ＭＳ 明朝"/>
        <family val="1"/>
        <charset val="128"/>
      </rPr>
      <t>2</t>
    </r>
    <r>
      <rPr>
        <sz val="11"/>
        <rFont val="ＭＳ 明朝"/>
        <family val="1"/>
        <charset val="128"/>
      </rPr>
      <t>/t-</t>
    </r>
    <phoneticPr fontId="1"/>
  </si>
  <si>
    <t>44/12</t>
    <phoneticPr fontId="1"/>
  </si>
  <si>
    <t>44/12</t>
    <phoneticPr fontId="1"/>
  </si>
  <si>
    <t>削減目標</t>
    <phoneticPr fontId="1"/>
  </si>
  <si>
    <t>基準排出量：</t>
    <rPh sb="0" eb="2">
      <t>キジュン</t>
    </rPh>
    <rPh sb="2" eb="4">
      <t>ハイシュツ</t>
    </rPh>
    <rPh sb="4" eb="5">
      <t>リョウ</t>
    </rPh>
    <phoneticPr fontId="1"/>
  </si>
  <si>
    <t>空調の設定温度を冷房28℃程度、暖房20℃程度に設定し、必要な区域・時間に限定している</t>
    <rPh sb="0" eb="2">
      <t>クウチョウ</t>
    </rPh>
    <rPh sb="3" eb="5">
      <t>セッテイ</t>
    </rPh>
    <rPh sb="5" eb="7">
      <t>オンド</t>
    </rPh>
    <rPh sb="8" eb="10">
      <t>レイボウ</t>
    </rPh>
    <rPh sb="13" eb="15">
      <t>テイド</t>
    </rPh>
    <rPh sb="16" eb="18">
      <t>ダンボウ</t>
    </rPh>
    <rPh sb="21" eb="23">
      <t>テイド</t>
    </rPh>
    <rPh sb="24" eb="26">
      <t>セッテイ</t>
    </rPh>
    <rPh sb="28" eb="30">
      <t>ヒツヨウ</t>
    </rPh>
    <rPh sb="31" eb="33">
      <t>クイキ</t>
    </rPh>
    <rPh sb="34" eb="36">
      <t>ジカン</t>
    </rPh>
    <rPh sb="37" eb="39">
      <t>ゲンテイ</t>
    </rPh>
    <phoneticPr fontId="1"/>
  </si>
  <si>
    <t>LED照明、高効率蛍光灯などの照明機器を導入し、使用しないときは消灯したり人感センサ（点滅・調光）などで効率的に使用している</t>
    <phoneticPr fontId="1"/>
  </si>
  <si>
    <t>省エネルギーのエレベータを導入し、夜間部分停止など適正に運用・管理している</t>
    <phoneticPr fontId="1"/>
  </si>
  <si>
    <t>インバータ等によるモータの回転数制御や電力不要時の負荷遮断、変圧器の遮断を行っている</t>
    <phoneticPr fontId="1"/>
  </si>
  <si>
    <t>チェック欄数：１８</t>
    <phoneticPr fontId="1"/>
  </si>
  <si>
    <t>両面印刷、両面コピー、複数頁印刷等による会議資料等の事務文書のスリム化に取り組んでいる</t>
    <rPh sb="0" eb="2">
      <t>リョウメン</t>
    </rPh>
    <rPh sb="2" eb="4">
      <t>インサツ</t>
    </rPh>
    <rPh sb="5" eb="7">
      <t>リョウメン</t>
    </rPh>
    <rPh sb="11" eb="13">
      <t>フクスウ</t>
    </rPh>
    <rPh sb="13" eb="14">
      <t>ページ</t>
    </rPh>
    <rPh sb="14" eb="16">
      <t>インサツ</t>
    </rPh>
    <rPh sb="16" eb="17">
      <t>トウ</t>
    </rPh>
    <rPh sb="20" eb="22">
      <t>カイギ</t>
    </rPh>
    <rPh sb="22" eb="24">
      <t>シリョウ</t>
    </rPh>
    <rPh sb="24" eb="25">
      <t>トウ</t>
    </rPh>
    <rPh sb="26" eb="28">
      <t>ジム</t>
    </rPh>
    <rPh sb="28" eb="30">
      <t>ブンショ</t>
    </rPh>
    <rPh sb="34" eb="35">
      <t>カ</t>
    </rPh>
    <rPh sb="36" eb="37">
      <t>ト</t>
    </rPh>
    <rPh sb="38" eb="39">
      <t>ク</t>
    </rPh>
    <phoneticPr fontId="1"/>
  </si>
  <si>
    <t>リターナブル容器（ビール瓶、一升瓶等）やリサイクルしやすい製品を積極的に導入・使用し、廃棄物排出の抑制に取り組んでいる</t>
    <rPh sb="6" eb="8">
      <t>ヨウキ</t>
    </rPh>
    <rPh sb="12" eb="13">
      <t>ビン</t>
    </rPh>
    <rPh sb="14" eb="17">
      <t>イッショウビン</t>
    </rPh>
    <rPh sb="17" eb="18">
      <t>トウ</t>
    </rPh>
    <rPh sb="29" eb="31">
      <t>セイヒン</t>
    </rPh>
    <rPh sb="32" eb="35">
      <t>セッキョクテキ</t>
    </rPh>
    <rPh sb="36" eb="38">
      <t>ドウニュウ</t>
    </rPh>
    <rPh sb="39" eb="41">
      <t>シヨウ</t>
    </rPh>
    <rPh sb="43" eb="46">
      <t>ハイキブツ</t>
    </rPh>
    <rPh sb="46" eb="48">
      <t>ハイシュツ</t>
    </rPh>
    <rPh sb="49" eb="51">
      <t>ヨクセイ</t>
    </rPh>
    <rPh sb="52" eb="53">
      <t>ト</t>
    </rPh>
    <rPh sb="54" eb="55">
      <t>ク</t>
    </rPh>
    <phoneticPr fontId="1"/>
  </si>
  <si>
    <t>可能な限り食品残渣を堆肥にしたり廃食用油は石鹸等で再利用して、バイオマスエネルギーとして活用している</t>
    <rPh sb="0" eb="2">
      <t>カノウ</t>
    </rPh>
    <rPh sb="3" eb="4">
      <t>カギ</t>
    </rPh>
    <rPh sb="5" eb="7">
      <t>ショクヒン</t>
    </rPh>
    <rPh sb="7" eb="9">
      <t>ザンサ</t>
    </rPh>
    <rPh sb="10" eb="12">
      <t>タイヒ</t>
    </rPh>
    <rPh sb="16" eb="17">
      <t>ハイ</t>
    </rPh>
    <rPh sb="17" eb="20">
      <t>ショクヨウアブラ</t>
    </rPh>
    <rPh sb="21" eb="23">
      <t>セッケン</t>
    </rPh>
    <rPh sb="23" eb="24">
      <t>トウ</t>
    </rPh>
    <rPh sb="25" eb="28">
      <t>サイリヨウ</t>
    </rPh>
    <rPh sb="44" eb="46">
      <t>カツヨウ</t>
    </rPh>
    <phoneticPr fontId="1"/>
  </si>
  <si>
    <t>包装・梱包の削減やリサイクルに取り組んでいる</t>
    <rPh sb="0" eb="2">
      <t>ホウソウ</t>
    </rPh>
    <rPh sb="3" eb="5">
      <t>コンポウ</t>
    </rPh>
    <rPh sb="6" eb="8">
      <t>サクゲン</t>
    </rPh>
    <rPh sb="15" eb="16">
      <t>ト</t>
    </rPh>
    <rPh sb="17" eb="18">
      <t>ク</t>
    </rPh>
    <phoneticPr fontId="1"/>
  </si>
  <si>
    <t>環境負荷の少ない梱包材・包装材を使用し、リサイクルしやすい容器・製品の出荷・販売に取り組んでいる</t>
    <rPh sb="0" eb="2">
      <t>カンキョウ</t>
    </rPh>
    <rPh sb="2" eb="4">
      <t>フカ</t>
    </rPh>
    <rPh sb="5" eb="6">
      <t>スク</t>
    </rPh>
    <rPh sb="8" eb="10">
      <t>コンポウ</t>
    </rPh>
    <rPh sb="10" eb="11">
      <t>ザイ</t>
    </rPh>
    <rPh sb="12" eb="14">
      <t>ホウソウ</t>
    </rPh>
    <rPh sb="14" eb="15">
      <t>ザイ</t>
    </rPh>
    <rPh sb="16" eb="18">
      <t>シヨウ</t>
    </rPh>
    <rPh sb="29" eb="31">
      <t>ヨウキ</t>
    </rPh>
    <rPh sb="32" eb="34">
      <t>セイヒン</t>
    </rPh>
    <rPh sb="35" eb="37">
      <t>シュッカ</t>
    </rPh>
    <rPh sb="38" eb="40">
      <t>ハンバイ</t>
    </rPh>
    <rPh sb="41" eb="42">
      <t>ト</t>
    </rPh>
    <rPh sb="43" eb="44">
      <t>ク</t>
    </rPh>
    <phoneticPr fontId="1"/>
  </si>
  <si>
    <t>産業廃棄物、有害廃棄物、医療廃棄物等をマニフェストやリストを作成して、廃棄物の適正処理を確認している</t>
    <rPh sb="0" eb="2">
      <t>サンギョウ</t>
    </rPh>
    <rPh sb="2" eb="5">
      <t>ハイキブツ</t>
    </rPh>
    <rPh sb="6" eb="8">
      <t>ユウガイ</t>
    </rPh>
    <rPh sb="8" eb="11">
      <t>ハイキブツ</t>
    </rPh>
    <rPh sb="12" eb="14">
      <t>イリョウ</t>
    </rPh>
    <rPh sb="14" eb="17">
      <t>ハイキブツ</t>
    </rPh>
    <rPh sb="17" eb="18">
      <t>トウ</t>
    </rPh>
    <rPh sb="30" eb="32">
      <t>サクセイ</t>
    </rPh>
    <rPh sb="35" eb="38">
      <t>ハイキブツ</t>
    </rPh>
    <rPh sb="39" eb="41">
      <t>テキセイ</t>
    </rPh>
    <rPh sb="41" eb="43">
      <t>ショリ</t>
    </rPh>
    <rPh sb="44" eb="46">
      <t>カクニン</t>
    </rPh>
    <phoneticPr fontId="1"/>
  </si>
  <si>
    <t>チェック欄数：１７</t>
    <phoneticPr fontId="1"/>
  </si>
  <si>
    <t>チェック欄数：１４</t>
    <phoneticPr fontId="1"/>
  </si>
  <si>
    <t>製品の小型化、軽量化または長寿命化を図っている</t>
    <rPh sb="0" eb="2">
      <t>セイヒン</t>
    </rPh>
    <rPh sb="3" eb="6">
      <t>コガタカ</t>
    </rPh>
    <rPh sb="7" eb="10">
      <t>ケイリョウカ</t>
    </rPh>
    <rPh sb="13" eb="17">
      <t>チョウジュミョウカ</t>
    </rPh>
    <rPh sb="18" eb="19">
      <t>ハカ</t>
    </rPh>
    <phoneticPr fontId="1"/>
  </si>
  <si>
    <t>リサイクルしやすいような素材・簡易な構造を指向し、部品等にその表示を行っている</t>
    <phoneticPr fontId="1"/>
  </si>
  <si>
    <t>販売のときに、消費者等に製品の環境保全に関する情報を積極的に表示している</t>
    <rPh sb="0" eb="2">
      <t>ハンバイ</t>
    </rPh>
    <rPh sb="7" eb="10">
      <t>ショウヒシャ</t>
    </rPh>
    <rPh sb="10" eb="11">
      <t>トウ</t>
    </rPh>
    <rPh sb="12" eb="14">
      <t>セイヒン</t>
    </rPh>
    <rPh sb="15" eb="17">
      <t>カンキョウ</t>
    </rPh>
    <rPh sb="17" eb="19">
      <t>ホゼン</t>
    </rPh>
    <rPh sb="20" eb="21">
      <t>カン</t>
    </rPh>
    <rPh sb="23" eb="25">
      <t>ジョウホウ</t>
    </rPh>
    <rPh sb="26" eb="29">
      <t>セッキョクテキ</t>
    </rPh>
    <rPh sb="30" eb="32">
      <t>ヒョウジ</t>
    </rPh>
    <phoneticPr fontId="1"/>
  </si>
  <si>
    <t>チェック欄数：６</t>
    <phoneticPr fontId="1"/>
  </si>
  <si>
    <t>　3 法規制等への対応</t>
    <phoneticPr fontId="1"/>
  </si>
  <si>
    <t>　4 環境対応のための組織体制整備</t>
    <phoneticPr fontId="1"/>
  </si>
  <si>
    <t>チェック欄数：５</t>
    <phoneticPr fontId="1"/>
  </si>
  <si>
    <t>チェック欄数：７</t>
    <phoneticPr fontId="1"/>
  </si>
  <si>
    <r>
      <t>t-CO</t>
    </r>
    <r>
      <rPr>
        <sz val="11"/>
        <color indexed="8"/>
        <rFont val="Yu Gothic"/>
        <family val="3"/>
        <charset val="128"/>
      </rPr>
      <t>₂</t>
    </r>
    <r>
      <rPr>
        <sz val="11"/>
        <color indexed="8"/>
        <rFont val="ＭＳ 明朝"/>
        <family val="1"/>
        <charset val="128"/>
      </rPr>
      <t>として、</t>
    </r>
    <phoneticPr fontId="1"/>
  </si>
  <si>
    <r>
      <t>CO</t>
    </r>
    <r>
      <rPr>
        <sz val="11"/>
        <color indexed="8"/>
        <rFont val="Yu Gothic"/>
        <family val="3"/>
        <charset val="128"/>
      </rPr>
      <t>₂</t>
    </r>
    <r>
      <rPr>
        <sz val="11"/>
        <color indexed="8"/>
        <rFont val="ＭＳ 明朝"/>
        <family val="1"/>
        <charset val="128"/>
      </rPr>
      <t>換算（ｔ-CO</t>
    </r>
    <r>
      <rPr>
        <sz val="11"/>
        <color indexed="8"/>
        <rFont val="Yu Gothic"/>
        <family val="3"/>
        <charset val="128"/>
      </rPr>
      <t>₂</t>
    </r>
    <r>
      <rPr>
        <sz val="11"/>
        <color indexed="8"/>
        <rFont val="ＭＳ 明朝"/>
        <family val="1"/>
        <charset val="128"/>
      </rPr>
      <t>）</t>
    </r>
    <phoneticPr fontId="1"/>
  </si>
  <si>
    <r>
      <t>CO</t>
    </r>
    <r>
      <rPr>
        <sz val="8"/>
        <color indexed="8"/>
        <rFont val="Yu Gothic"/>
        <family val="3"/>
        <charset val="128"/>
      </rPr>
      <t>₂</t>
    </r>
    <phoneticPr fontId="1"/>
  </si>
  <si>
    <r>
      <t>エネルギー起源CO</t>
    </r>
    <r>
      <rPr>
        <sz val="8"/>
        <color indexed="8"/>
        <rFont val="Yu Gothic"/>
        <family val="3"/>
        <charset val="128"/>
      </rPr>
      <t>₂</t>
    </r>
    <phoneticPr fontId="1"/>
  </si>
  <si>
    <r>
      <t>非エネルギー起源CO</t>
    </r>
    <r>
      <rPr>
        <sz val="8"/>
        <color indexed="8"/>
        <rFont val="Yu Gothic"/>
        <family val="3"/>
        <charset val="128"/>
      </rPr>
      <t>₂</t>
    </r>
    <phoneticPr fontId="1"/>
  </si>
  <si>
    <r>
      <t>CO</t>
    </r>
    <r>
      <rPr>
        <sz val="8"/>
        <color indexed="8"/>
        <rFont val="Yu Gothic"/>
        <family val="3"/>
        <charset val="128"/>
      </rPr>
      <t>₂</t>
    </r>
    <r>
      <rPr>
        <sz val="8"/>
        <color indexed="8"/>
        <rFont val="ＭＳ 明朝"/>
        <family val="1"/>
        <charset val="128"/>
      </rPr>
      <t>の合計</t>
    </r>
    <rPh sb="4" eb="6">
      <t>ゴウケイ</t>
    </rPh>
    <phoneticPr fontId="1"/>
  </si>
  <si>
    <t>メール</t>
    <phoneticPr fontId="1"/>
  </si>
  <si>
    <t>　下記の順に作成してください。</t>
    <rPh sb="1" eb="3">
      <t>カキ</t>
    </rPh>
    <rPh sb="4" eb="5">
      <t>ジュン</t>
    </rPh>
    <rPh sb="6" eb="8">
      <t>サクセイ</t>
    </rPh>
    <phoneticPr fontId="1"/>
  </si>
  <si>
    <t>　「①様式第１号」を選択し、必要事項を記入してください。</t>
    <rPh sb="3" eb="5">
      <t>ヨウシキ</t>
    </rPh>
    <rPh sb="5" eb="6">
      <t>ダイ</t>
    </rPh>
    <rPh sb="7" eb="8">
      <t>ゴウ</t>
    </rPh>
    <rPh sb="10" eb="12">
      <t>センタク</t>
    </rPh>
    <rPh sb="14" eb="16">
      <t>ヒツヨウ</t>
    </rPh>
    <rPh sb="16" eb="18">
      <t>ジコウ</t>
    </rPh>
    <rPh sb="19" eb="21">
      <t>キニュウ</t>
    </rPh>
    <phoneticPr fontId="1"/>
  </si>
  <si>
    <t>　「②様式第４８号」を選択し、必要事項を記入してください。</t>
    <rPh sb="3" eb="5">
      <t>ヨウシキ</t>
    </rPh>
    <rPh sb="5" eb="6">
      <t>ダイ</t>
    </rPh>
    <rPh sb="8" eb="9">
      <t>ゴウ</t>
    </rPh>
    <rPh sb="11" eb="13">
      <t>センタク</t>
    </rPh>
    <rPh sb="15" eb="17">
      <t>ヒツヨウ</t>
    </rPh>
    <rPh sb="17" eb="19">
      <t>ジコウ</t>
    </rPh>
    <rPh sb="20" eb="22">
      <t>キニュウ</t>
    </rPh>
    <phoneticPr fontId="1"/>
  </si>
  <si>
    <t>１　年間原油換算使用量1,500kℓ以上の事業所
２　大規模小売店舗のうち、店舗面積が5,000㎡以上である事業所</t>
    <rPh sb="2" eb="4">
      <t>ネンカン</t>
    </rPh>
    <rPh sb="4" eb="6">
      <t>ゲンユ</t>
    </rPh>
    <rPh sb="6" eb="8">
      <t>カンサン</t>
    </rPh>
    <rPh sb="8" eb="11">
      <t>シヨウリョウ</t>
    </rPh>
    <rPh sb="18" eb="20">
      <t>イジョウ</t>
    </rPh>
    <rPh sb="21" eb="24">
      <t>ジギョウショ</t>
    </rPh>
    <rPh sb="27" eb="30">
      <t>ダイキボ</t>
    </rPh>
    <rPh sb="30" eb="32">
      <t>コウリ</t>
    </rPh>
    <rPh sb="32" eb="34">
      <t>テンポ</t>
    </rPh>
    <rPh sb="38" eb="40">
      <t>テンポ</t>
    </rPh>
    <rPh sb="40" eb="42">
      <t>メンセキ</t>
    </rPh>
    <rPh sb="49" eb="51">
      <t>イジョウ</t>
    </rPh>
    <rPh sb="54" eb="57">
      <t>ジギョウショ</t>
    </rPh>
    <phoneticPr fontId="1"/>
  </si>
  <si>
    <t>　様式⑤－1～⑤－３　「負荷ﾁｪｯｸｼｰﾄ」に、エネルギー使用量等および</t>
    <rPh sb="1" eb="3">
      <t>ヨウシキ</t>
    </rPh>
    <rPh sb="12" eb="14">
      <t>フカ</t>
    </rPh>
    <rPh sb="29" eb="32">
      <t>シヨウリョウ</t>
    </rPh>
    <rPh sb="32" eb="33">
      <t>トウ</t>
    </rPh>
    <phoneticPr fontId="1"/>
  </si>
  <si>
    <t>計　画　期　間</t>
    <rPh sb="0" eb="1">
      <t>ケイ</t>
    </rPh>
    <rPh sb="2" eb="3">
      <t>ガ</t>
    </rPh>
    <rPh sb="4" eb="5">
      <t>キ</t>
    </rPh>
    <rPh sb="6" eb="7">
      <t>アイダ</t>
    </rPh>
    <phoneticPr fontId="1"/>
  </si>
  <si>
    <r>
      <t>エネルギー起源CO</t>
    </r>
    <r>
      <rPr>
        <sz val="8"/>
        <color indexed="8"/>
        <rFont val="Yu Gothic"/>
        <family val="3"/>
        <charset val="128"/>
      </rPr>
      <t>₂</t>
    </r>
    <r>
      <rPr>
        <sz val="8"/>
        <color indexed="8"/>
        <rFont val="ＭＳ 明朝"/>
        <family val="1"/>
        <charset val="128"/>
      </rPr>
      <t>排出量
原単位</t>
    </r>
    <rPh sb="5" eb="7">
      <t>キゲン</t>
    </rPh>
    <rPh sb="10" eb="12">
      <t>ハイシュツ</t>
    </rPh>
    <rPh sb="12" eb="13">
      <t>リョウ</t>
    </rPh>
    <rPh sb="14" eb="17">
      <t>ゲンタンイ</t>
    </rPh>
    <phoneticPr fontId="1"/>
  </si>
  <si>
    <r>
      <t>13A:
43.12MJ/m</t>
    </r>
    <r>
      <rPr>
        <vertAlign val="superscript"/>
        <sz val="11"/>
        <rFont val="ＭＳ 明朝"/>
        <family val="1"/>
        <charset val="128"/>
      </rPr>
      <t>3</t>
    </r>
    <phoneticPr fontId="1"/>
  </si>
  <si>
    <r>
      <t>13A:
46.04MJ/m</t>
    </r>
    <r>
      <rPr>
        <vertAlign val="superscript"/>
        <sz val="11"/>
        <rFont val="ＭＳ 明朝"/>
        <family val="1"/>
        <charset val="128"/>
      </rPr>
      <t>3</t>
    </r>
    <phoneticPr fontId="1"/>
  </si>
  <si>
    <r>
      <t>12A:
41.86MJ/m</t>
    </r>
    <r>
      <rPr>
        <vertAlign val="superscript"/>
        <sz val="11"/>
        <rFont val="ＭＳ 明朝"/>
        <family val="1"/>
        <charset val="128"/>
      </rPr>
      <t>3</t>
    </r>
    <phoneticPr fontId="1"/>
  </si>
  <si>
    <r>
      <t>6A:
29.30MJ/m</t>
    </r>
    <r>
      <rPr>
        <vertAlign val="superscript"/>
        <sz val="11"/>
        <rFont val="ＭＳ 明朝"/>
        <family val="1"/>
        <charset val="128"/>
      </rPr>
      <t>3</t>
    </r>
    <phoneticPr fontId="1"/>
  </si>
  <si>
    <r>
      <t>調整ガス：
43.4MJ/m</t>
    </r>
    <r>
      <rPr>
        <vertAlign val="superscript"/>
        <sz val="11"/>
        <rFont val="ＭＳ 明朝"/>
        <family val="1"/>
        <charset val="128"/>
      </rPr>
      <t>3</t>
    </r>
    <rPh sb="0" eb="2">
      <t>チョウセイ</t>
    </rPh>
    <phoneticPr fontId="1"/>
  </si>
  <si>
    <r>
      <t>GJ/千Nｍ</t>
    </r>
    <r>
      <rPr>
        <vertAlign val="superscript"/>
        <sz val="8"/>
        <rFont val="ＭＳ 明朝"/>
        <family val="1"/>
        <charset val="128"/>
      </rPr>
      <t>3</t>
    </r>
    <phoneticPr fontId="1"/>
  </si>
  <si>
    <r>
      <t>t-CO</t>
    </r>
    <r>
      <rPr>
        <vertAlign val="subscript"/>
        <sz val="8"/>
        <rFont val="ＭＳ 明朝"/>
        <family val="1"/>
        <charset val="128"/>
      </rPr>
      <t>2</t>
    </r>
    <r>
      <rPr>
        <sz val="8"/>
        <rFont val="ＭＳ 明朝"/>
        <family val="1"/>
        <charset val="128"/>
      </rPr>
      <t>/千kWh</t>
    </r>
    <phoneticPr fontId="1"/>
  </si>
  <si>
    <r>
      <t>t-CO</t>
    </r>
    <r>
      <rPr>
        <vertAlign val="subscript"/>
        <sz val="8"/>
        <rFont val="ＭＳ 明朝"/>
        <family val="1"/>
        <charset val="128"/>
      </rPr>
      <t>2</t>
    </r>
    <r>
      <rPr>
        <sz val="8"/>
        <rFont val="ＭＳ 明朝"/>
        <family val="1"/>
        <charset val="128"/>
      </rPr>
      <t>/GJ</t>
    </r>
    <phoneticPr fontId="1"/>
  </si>
  <si>
    <r>
      <t>t-CO</t>
    </r>
    <r>
      <rPr>
        <vertAlign val="subscript"/>
        <sz val="8"/>
        <rFont val="ＭＳ 明朝"/>
        <family val="1"/>
        <charset val="128"/>
      </rPr>
      <t>2</t>
    </r>
    <r>
      <rPr>
        <sz val="8"/>
        <rFont val="ＭＳ 明朝"/>
        <family val="1"/>
        <charset val="128"/>
      </rPr>
      <t>/GJ</t>
    </r>
    <phoneticPr fontId="1"/>
  </si>
  <si>
    <t>液化石油ガス（LPG）</t>
    <rPh sb="0" eb="2">
      <t>エキカ</t>
    </rPh>
    <rPh sb="2" eb="4">
      <t>セキユ</t>
    </rPh>
    <phoneticPr fontId="1"/>
  </si>
  <si>
    <t>液化天然ガス（LNG）</t>
    <rPh sb="0" eb="2">
      <t>エキカ</t>
    </rPh>
    <rPh sb="2" eb="4">
      <t>テンネン</t>
    </rPh>
    <phoneticPr fontId="1"/>
  </si>
  <si>
    <t>天然ガス
（液化天然ガス（LNG）を除く）</t>
    <rPh sb="0" eb="2">
      <t>テンネン</t>
    </rPh>
    <rPh sb="6" eb="8">
      <t>エキカ</t>
    </rPh>
    <rPh sb="8" eb="10">
      <t>テンネン</t>
    </rPh>
    <rPh sb="18" eb="19">
      <t>ノゾ</t>
    </rPh>
    <phoneticPr fontId="1"/>
  </si>
  <si>
    <r>
      <t>Nm</t>
    </r>
    <r>
      <rPr>
        <vertAlign val="superscript"/>
        <sz val="11"/>
        <rFont val="ＭＳ 明朝"/>
        <family val="1"/>
        <charset val="128"/>
      </rPr>
      <t>3</t>
    </r>
    <phoneticPr fontId="1"/>
  </si>
  <si>
    <t>その他温室効果ガス</t>
    <rPh sb="2" eb="3">
      <t>ホカ</t>
    </rPh>
    <rPh sb="3" eb="5">
      <t>オンシツ</t>
    </rPh>
    <rPh sb="5" eb="7">
      <t>コウカ</t>
    </rPh>
    <phoneticPr fontId="1"/>
  </si>
  <si>
    <r>
      <t>t-CO</t>
    </r>
    <r>
      <rPr>
        <vertAlign val="subscript"/>
        <sz val="11"/>
        <rFont val="ＭＳ 明朝"/>
        <family val="1"/>
        <charset val="128"/>
      </rPr>
      <t>2</t>
    </r>
    <r>
      <rPr>
        <sz val="11"/>
        <rFont val="ＭＳ 明朝"/>
        <family val="1"/>
        <charset val="128"/>
      </rPr>
      <t>/t-</t>
    </r>
    <phoneticPr fontId="1"/>
  </si>
  <si>
    <r>
      <t>t-CO2/千Nm</t>
    </r>
    <r>
      <rPr>
        <vertAlign val="superscript"/>
        <sz val="11"/>
        <rFont val="ＭＳ 明朝"/>
        <family val="1"/>
        <charset val="128"/>
      </rPr>
      <t>3</t>
    </r>
    <phoneticPr fontId="1"/>
  </si>
  <si>
    <t>アンモニアの
製造</t>
    <rPh sb="7" eb="9">
      <t>セイゾウ</t>
    </rPh>
    <phoneticPr fontId="1"/>
  </si>
  <si>
    <t>カルシウム
カーバイトの
製造</t>
    <rPh sb="13" eb="15">
      <t>セイゾウ</t>
    </rPh>
    <phoneticPr fontId="1"/>
  </si>
  <si>
    <t>実績が、年度単位でない場合は、欄外に対象期間を記載してください。</t>
    <rPh sb="0" eb="2">
      <t>ジッセキ</t>
    </rPh>
    <rPh sb="4" eb="6">
      <t>ネンド</t>
    </rPh>
    <rPh sb="6" eb="8">
      <t>タンイ</t>
    </rPh>
    <rPh sb="11" eb="13">
      <t>バアイ</t>
    </rPh>
    <rPh sb="15" eb="17">
      <t>ランガイ</t>
    </rPh>
    <rPh sb="18" eb="20">
      <t>タイショウ</t>
    </rPh>
    <rPh sb="20" eb="22">
      <t>キカン</t>
    </rPh>
    <rPh sb="23" eb="25">
      <t>キサイ</t>
    </rPh>
    <phoneticPr fontId="1"/>
  </si>
  <si>
    <t>自らの事業活動により排出される廃棄物等の年度排出量を把握します。</t>
    <rPh sb="0" eb="1">
      <t>ミズカ</t>
    </rPh>
    <rPh sb="3" eb="5">
      <t>ジギョウ</t>
    </rPh>
    <rPh sb="5" eb="7">
      <t>カツドウ</t>
    </rPh>
    <rPh sb="10" eb="12">
      <t>ハイシュツ</t>
    </rPh>
    <rPh sb="15" eb="18">
      <t>ハイキブツ</t>
    </rPh>
    <rPh sb="18" eb="19">
      <t>トウ</t>
    </rPh>
    <rPh sb="20" eb="22">
      <t>ネンド</t>
    </rPh>
    <rPh sb="22" eb="25">
      <t>ハイシュツリョウ</t>
    </rPh>
    <rPh sb="26" eb="28">
      <t>ハアク</t>
    </rPh>
    <phoneticPr fontId="1"/>
  </si>
  <si>
    <t>ここでいう「廃棄物等」には、無価物である廃棄物に加え、有価物として再利用される紙くず、金属くず等を含みます。</t>
    <rPh sb="6" eb="9">
      <t>ハイキブツ</t>
    </rPh>
    <rPh sb="9" eb="10">
      <t>トウ</t>
    </rPh>
    <rPh sb="14" eb="15">
      <t>ム</t>
    </rPh>
    <rPh sb="15" eb="16">
      <t>アタイ</t>
    </rPh>
    <rPh sb="16" eb="17">
      <t>ブツ</t>
    </rPh>
    <rPh sb="20" eb="23">
      <t>ハイキブツ</t>
    </rPh>
    <rPh sb="24" eb="25">
      <t>クワ</t>
    </rPh>
    <rPh sb="27" eb="29">
      <t>ユウカ</t>
    </rPh>
    <rPh sb="29" eb="30">
      <t>モノ</t>
    </rPh>
    <rPh sb="33" eb="34">
      <t>サイ</t>
    </rPh>
    <rPh sb="34" eb="36">
      <t>リヨウ</t>
    </rPh>
    <phoneticPr fontId="1"/>
  </si>
  <si>
    <t>なお、減量化量は、焼却、脱水、乾燥処理等による減量分を示します。</t>
  </si>
  <si>
    <t>2-1 
廃棄物等種別</t>
    <rPh sb="5" eb="8">
      <t>ハイキブツ</t>
    </rPh>
    <rPh sb="8" eb="9">
      <t>トウ</t>
    </rPh>
    <rPh sb="9" eb="11">
      <t>シュベツ</t>
    </rPh>
    <phoneticPr fontId="1"/>
  </si>
  <si>
    <t>2-2 
廃棄物等
 発生量 (イ)</t>
    <rPh sb="5" eb="8">
      <t>ハイキブツ</t>
    </rPh>
    <rPh sb="8" eb="9">
      <t>トウ</t>
    </rPh>
    <rPh sb="11" eb="14">
      <t>ハッセイリョウ</t>
    </rPh>
    <phoneticPr fontId="1"/>
  </si>
  <si>
    <t>2-3
減量化量(ロ)</t>
    <rPh sb="4" eb="7">
      <t>ゲンリョウカ</t>
    </rPh>
    <rPh sb="7" eb="8">
      <t>リョウ</t>
    </rPh>
    <phoneticPr fontId="1"/>
  </si>
  <si>
    <t>2-4
 再資源化 量 (ハ)</t>
    <rPh sb="5" eb="9">
      <t>サイシゲンカ</t>
    </rPh>
    <rPh sb="10" eb="11">
      <t>リョウ</t>
    </rPh>
    <phoneticPr fontId="1"/>
  </si>
  <si>
    <t>2-5
 廃棄物等
 処分量(ニ)</t>
    <rPh sb="5" eb="8">
      <t>ハイキブツ</t>
    </rPh>
    <rPh sb="8" eb="9">
      <t>トウ</t>
    </rPh>
    <rPh sb="11" eb="14">
      <t>ショブンリョウ</t>
    </rPh>
    <phoneticPr fontId="1"/>
  </si>
  <si>
    <t>2-6
再資源化率
(（ハ/イ）×100)</t>
    <rPh sb="4" eb="5">
      <t>サイ</t>
    </rPh>
    <rPh sb="5" eb="8">
      <t>シゲンカ</t>
    </rPh>
    <rPh sb="8" eb="9">
      <t>リツ</t>
    </rPh>
    <phoneticPr fontId="1"/>
  </si>
  <si>
    <t>液化天然ガス（ＬＮＧ）</t>
    <rPh sb="0" eb="2">
      <t>エキカ</t>
    </rPh>
    <rPh sb="2" eb="4">
      <t>テンネン</t>
    </rPh>
    <phoneticPr fontId="1"/>
  </si>
  <si>
    <r>
      <t>千Nｍ</t>
    </r>
    <r>
      <rPr>
        <vertAlign val="superscript"/>
        <sz val="8"/>
        <rFont val="ＭＳ 明朝"/>
        <family val="1"/>
        <charset val="128"/>
      </rPr>
      <t>3</t>
    </r>
    <phoneticPr fontId="1"/>
  </si>
  <si>
    <t>エネルギー
原油換算使用量（kℓ）</t>
    <rPh sb="6" eb="8">
      <t>ゲンユ</t>
    </rPh>
    <rPh sb="8" eb="10">
      <t>カンサン</t>
    </rPh>
    <rPh sb="10" eb="13">
      <t>シヨウリョウ</t>
    </rPh>
    <phoneticPr fontId="1"/>
  </si>
  <si>
    <t>項目</t>
    <rPh sb="0" eb="2">
      <t>コウモク</t>
    </rPh>
    <phoneticPr fontId="1"/>
  </si>
  <si>
    <t>廃棄物処分量</t>
    <rPh sb="0" eb="3">
      <t>ハイキブツ</t>
    </rPh>
    <rPh sb="3" eb="6">
      <t>ショブンリョウ</t>
    </rPh>
    <phoneticPr fontId="1"/>
  </si>
  <si>
    <t>t/年</t>
    <rPh sb="2" eb="3">
      <t>ネン</t>
    </rPh>
    <phoneticPr fontId="1"/>
  </si>
  <si>
    <t>外部から製品の環境負荷に関するデータの提供依頼があった場合、協力している</t>
    <rPh sb="0" eb="2">
      <t>ガイブ</t>
    </rPh>
    <rPh sb="4" eb="6">
      <t>セイヒン</t>
    </rPh>
    <rPh sb="7" eb="9">
      <t>カンキョウ</t>
    </rPh>
    <rPh sb="9" eb="11">
      <t>フカ</t>
    </rPh>
    <rPh sb="12" eb="13">
      <t>カン</t>
    </rPh>
    <rPh sb="19" eb="21">
      <t>テイキョウ</t>
    </rPh>
    <rPh sb="21" eb="23">
      <t>イライ</t>
    </rPh>
    <rPh sb="27" eb="29">
      <t>バアイ</t>
    </rPh>
    <rPh sb="30" eb="32">
      <t>キョウリョク</t>
    </rPh>
    <phoneticPr fontId="1"/>
  </si>
  <si>
    <t>木材の調達にあたり、跡地の緑化・植林・環境修復が適切に行なわれていることに配慮し、または跡地緑化等に協力している、または当該環境配慮を行なっている事業者から調達している</t>
    <rPh sb="0" eb="2">
      <t>モクザイ</t>
    </rPh>
    <rPh sb="3" eb="5">
      <t>チョウタツ</t>
    </rPh>
    <rPh sb="10" eb="12">
      <t>アトチ</t>
    </rPh>
    <rPh sb="13" eb="15">
      <t>リョクカ</t>
    </rPh>
    <rPh sb="16" eb="18">
      <t>ショクリン</t>
    </rPh>
    <rPh sb="19" eb="21">
      <t>カンキョウ</t>
    </rPh>
    <rPh sb="21" eb="23">
      <t>シュウフク</t>
    </rPh>
    <rPh sb="24" eb="26">
      <t>テキセツ</t>
    </rPh>
    <rPh sb="27" eb="28">
      <t>オコ</t>
    </rPh>
    <rPh sb="37" eb="39">
      <t>ハイリョ</t>
    </rPh>
    <rPh sb="44" eb="46">
      <t>アトチ</t>
    </rPh>
    <rPh sb="46" eb="48">
      <t>リョクカ</t>
    </rPh>
    <rPh sb="48" eb="49">
      <t>トウ</t>
    </rPh>
    <rPh sb="50" eb="52">
      <t>キョウリョク</t>
    </rPh>
    <rPh sb="60" eb="62">
      <t>トウガイ</t>
    </rPh>
    <rPh sb="62" eb="64">
      <t>カンキョウ</t>
    </rPh>
    <rPh sb="64" eb="66">
      <t>ハイリョ</t>
    </rPh>
    <rPh sb="67" eb="68">
      <t>オコ</t>
    </rPh>
    <rPh sb="73" eb="76">
      <t>ジギョウシャ</t>
    </rPh>
    <rPh sb="78" eb="80">
      <t>チョウタツ</t>
    </rPh>
    <phoneticPr fontId="1"/>
  </si>
  <si>
    <t>t</t>
    <phoneticPr fontId="1"/>
  </si>
  <si>
    <t>t</t>
    <phoneticPr fontId="1"/>
  </si>
  <si>
    <t>件名に「【環境負荷低減計画作成報告】＋事業所名」を記入して、
提出してください。</t>
    <rPh sb="0" eb="2">
      <t>ケンメイ</t>
    </rPh>
    <rPh sb="5" eb="7">
      <t>カンキョウ</t>
    </rPh>
    <rPh sb="7" eb="9">
      <t>フカ</t>
    </rPh>
    <rPh sb="9" eb="11">
      <t>テイゲン</t>
    </rPh>
    <rPh sb="11" eb="13">
      <t>ケイカク</t>
    </rPh>
    <rPh sb="13" eb="15">
      <t>サクセイ</t>
    </rPh>
    <rPh sb="15" eb="17">
      <t>ホウコク</t>
    </rPh>
    <rPh sb="19" eb="22">
      <t>ジギョウショ</t>
    </rPh>
    <rPh sb="22" eb="23">
      <t>メイ</t>
    </rPh>
    <rPh sb="25" eb="27">
      <t>キニュウ</t>
    </rPh>
    <rPh sb="31" eb="33">
      <t>テイシュツ</t>
    </rPh>
    <phoneticPr fontId="1"/>
  </si>
  <si>
    <t>提出方法   いずれかの方法で提出ください。</t>
    <phoneticPr fontId="1"/>
  </si>
  <si>
    <t>　廃棄物等排出量を記入してください。</t>
    <rPh sb="4" eb="5">
      <t>トウ</t>
    </rPh>
    <phoneticPr fontId="1"/>
  </si>
  <si>
    <t>　自動的にデータが入力されるよう設定されている箇所もあります。</t>
    <phoneticPr fontId="1"/>
  </si>
  <si>
    <t>郵送または窓口持参</t>
    <rPh sb="0" eb="2">
      <t>ユウソウ</t>
    </rPh>
    <rPh sb="5" eb="7">
      <t>マドグチ</t>
    </rPh>
    <rPh sb="7" eb="9">
      <t>ジサン</t>
    </rPh>
    <phoneticPr fontId="1"/>
  </si>
  <si>
    <t>　前年度から二酸化炭素排出量が増減した理由</t>
    <rPh sb="1" eb="4">
      <t>ゼンネンド</t>
    </rPh>
    <rPh sb="6" eb="7">
      <t>ニ</t>
    </rPh>
    <rPh sb="7" eb="9">
      <t>サンカ</t>
    </rPh>
    <rPh sb="9" eb="11">
      <t>タンソ</t>
    </rPh>
    <rPh sb="11" eb="13">
      <t>ハイシュツ</t>
    </rPh>
    <rPh sb="13" eb="14">
      <t>リョウ</t>
    </rPh>
    <rPh sb="15" eb="17">
      <t>ゾウゲン</t>
    </rPh>
    <rPh sb="19" eb="21">
      <t>リユウ</t>
    </rPh>
    <phoneticPr fontId="1"/>
  </si>
  <si>
    <t>高効率コージェネレーションシステムからの
電気及び熱の受入による削減量</t>
    <rPh sb="0" eb="3">
      <t>コウコウリツ</t>
    </rPh>
    <phoneticPr fontId="1"/>
  </si>
  <si>
    <t>　（宛先）　さいたま市長</t>
    <rPh sb="2" eb="3">
      <t>ア</t>
    </rPh>
    <rPh sb="10" eb="12">
      <t>シチョウ</t>
    </rPh>
    <phoneticPr fontId="1"/>
  </si>
  <si>
    <t>令和</t>
    <rPh sb="0" eb="2">
      <t>レイワ</t>
    </rPh>
    <phoneticPr fontId="1"/>
  </si>
  <si>
    <t>令和　　　年　　　月　　　日　</t>
    <rPh sb="0" eb="2">
      <t>レイワ</t>
    </rPh>
    <phoneticPr fontId="1"/>
  </si>
  <si>
    <t>　　　　　注　用紙の大きさは、日本産業規格Ａ４とすること。</t>
    <rPh sb="5" eb="6">
      <t>チュウ</t>
    </rPh>
    <rPh sb="17" eb="19">
      <t>サンギョウ</t>
    </rPh>
    <phoneticPr fontId="1"/>
  </si>
  <si>
    <t>　　　　注　用紙の大きさは、日本産業規格Ａ４とすること。</t>
    <rPh sb="4" eb="5">
      <t>チュウ</t>
    </rPh>
    <rPh sb="16" eb="18">
      <t>サンギョウ</t>
    </rPh>
    <phoneticPr fontId="1"/>
  </si>
  <si>
    <t>当該年度の8月31日まで</t>
    <rPh sb="0" eb="2">
      <t>トウガイ</t>
    </rPh>
    <rPh sb="2" eb="4">
      <t>ネンド</t>
    </rPh>
    <rPh sb="6" eb="7">
      <t>ガツ</t>
    </rPh>
    <rPh sb="9" eb="10">
      <t>ヒ</t>
    </rPh>
    <phoneticPr fontId="1"/>
  </si>
  <si>
    <t>押印は不要です。</t>
    <phoneticPr fontId="1"/>
  </si>
  <si>
    <r>
      <rPr>
        <b/>
        <sz val="11"/>
        <color indexed="10"/>
        <rFont val="ＭＳ Ｐゴシック"/>
        <family val="3"/>
        <charset val="128"/>
      </rPr>
      <t>押印は不要です</t>
    </r>
    <r>
      <rPr>
        <sz val="11"/>
        <color indexed="10"/>
        <rFont val="ＭＳ Ｐゴシック"/>
        <family val="3"/>
        <charset val="128"/>
      </rPr>
      <t>。</t>
    </r>
    <rPh sb="0" eb="2">
      <t>オウイン</t>
    </rPh>
    <rPh sb="3" eb="5">
      <t>フヨウ</t>
    </rPh>
    <phoneticPr fontId="1"/>
  </si>
  <si>
    <t>　　　　　　　　　　　　　　　　　　　　　　</t>
    <phoneticPr fontId="1"/>
  </si>
  <si>
    <t>低炭素電力の受入による削減量</t>
    <rPh sb="0" eb="3">
      <t>テイタンソ</t>
    </rPh>
    <rPh sb="3" eb="5">
      <t>デンリョク</t>
    </rPh>
    <rPh sb="6" eb="8">
      <t>ウケイレ</t>
    </rPh>
    <rPh sb="11" eb="13">
      <t>サクゲン</t>
    </rPh>
    <rPh sb="13" eb="14">
      <t>リョウ</t>
    </rPh>
    <phoneticPr fontId="1"/>
  </si>
  <si>
    <r>
      <t>電気</t>
    </r>
    <r>
      <rPr>
        <sz val="11"/>
        <color indexed="10"/>
        <rFont val="ＭＳ 明朝"/>
        <family val="1"/>
        <charset val="128"/>
      </rPr>
      <t>※</t>
    </r>
    <rPh sb="0" eb="2">
      <t>デンキ</t>
    </rPh>
    <phoneticPr fontId="1"/>
  </si>
  <si>
    <t>低炭素電力事業者</t>
    <rPh sb="0" eb="3">
      <t>テイタンソ</t>
    </rPh>
    <rPh sb="3" eb="5">
      <t>デンリョク</t>
    </rPh>
    <rPh sb="5" eb="8">
      <t>ジギョウシャ</t>
    </rPh>
    <phoneticPr fontId="1"/>
  </si>
  <si>
    <t>登録番号</t>
    <rPh sb="0" eb="2">
      <t>トウロク</t>
    </rPh>
    <rPh sb="2" eb="4">
      <t>バンゴウ</t>
    </rPh>
    <phoneticPr fontId="1"/>
  </si>
  <si>
    <t>調整後排出係数</t>
    <rPh sb="0" eb="3">
      <t>チョウセイゴ</t>
    </rPh>
    <rPh sb="3" eb="5">
      <t>ハイシュツ</t>
    </rPh>
    <rPh sb="5" eb="7">
      <t>ケイスウ</t>
    </rPh>
    <phoneticPr fontId="1"/>
  </si>
  <si>
    <t>電力会社における電力メニュー名称</t>
    <rPh sb="0" eb="2">
      <t>デンリョク</t>
    </rPh>
    <rPh sb="2" eb="4">
      <t>ガイシャ</t>
    </rPh>
    <rPh sb="8" eb="10">
      <t>デンリョク</t>
    </rPh>
    <rPh sb="14" eb="16">
      <t>メイショウ</t>
    </rPh>
    <phoneticPr fontId="1"/>
  </si>
  <si>
    <t>国が告示した電力メニュー名称</t>
    <rPh sb="0" eb="1">
      <t>クニ</t>
    </rPh>
    <rPh sb="2" eb="4">
      <t>コクジ</t>
    </rPh>
    <rPh sb="6" eb="8">
      <t>デンリョク</t>
    </rPh>
    <rPh sb="12" eb="14">
      <t>メイショウ</t>
    </rPh>
    <phoneticPr fontId="1"/>
  </si>
  <si>
    <t>A0002</t>
  </si>
  <si>
    <t>A0003</t>
  </si>
  <si>
    <t>A0004</t>
  </si>
  <si>
    <t>A0006</t>
  </si>
  <si>
    <t>A0007</t>
  </si>
  <si>
    <t>A0008</t>
  </si>
  <si>
    <t>A0009</t>
  </si>
  <si>
    <t>A0011</t>
  </si>
  <si>
    <t>A0012</t>
  </si>
  <si>
    <t>A0013</t>
  </si>
  <si>
    <t>A0014</t>
  </si>
  <si>
    <t>A0015</t>
  </si>
  <si>
    <t>A0016</t>
  </si>
  <si>
    <t>A0017</t>
  </si>
  <si>
    <t>A0018</t>
  </si>
  <si>
    <t>A0019</t>
  </si>
  <si>
    <t>A0020</t>
  </si>
  <si>
    <t>A0021</t>
  </si>
  <si>
    <t>A0023</t>
  </si>
  <si>
    <t>A0024</t>
  </si>
  <si>
    <t>A0025</t>
  </si>
  <si>
    <t>A0026</t>
  </si>
  <si>
    <t>A0027</t>
  </si>
  <si>
    <t>A0028</t>
  </si>
  <si>
    <t>A0031</t>
  </si>
  <si>
    <t>A0032</t>
  </si>
  <si>
    <t>A0033</t>
  </si>
  <si>
    <t>A0034</t>
  </si>
  <si>
    <t>A0035</t>
  </si>
  <si>
    <t>A0036</t>
  </si>
  <si>
    <t>A0037</t>
  </si>
  <si>
    <t>A0039</t>
  </si>
  <si>
    <t>A0040</t>
  </si>
  <si>
    <t>A0041</t>
  </si>
  <si>
    <t>A0042</t>
  </si>
  <si>
    <t>A0043</t>
  </si>
  <si>
    <t>A0045</t>
  </si>
  <si>
    <t>A0046</t>
  </si>
  <si>
    <t>A0048</t>
  </si>
  <si>
    <t>A0049</t>
  </si>
  <si>
    <t>A0050</t>
  </si>
  <si>
    <t>A0051</t>
  </si>
  <si>
    <t>A0052</t>
  </si>
  <si>
    <t>A0053</t>
  </si>
  <si>
    <t>A0054</t>
  </si>
  <si>
    <t>A0055</t>
  </si>
  <si>
    <t>A0056</t>
  </si>
  <si>
    <t>A0057</t>
  </si>
  <si>
    <t>A0058</t>
  </si>
  <si>
    <t>A0060</t>
  </si>
  <si>
    <t>A0061</t>
  </si>
  <si>
    <t>A0062</t>
  </si>
  <si>
    <t>A0063</t>
  </si>
  <si>
    <t>A0064</t>
  </si>
  <si>
    <t>A0065</t>
  </si>
  <si>
    <t>A0066</t>
  </si>
  <si>
    <t>A0067</t>
  </si>
  <si>
    <t>A0068</t>
  </si>
  <si>
    <t>A0069</t>
  </si>
  <si>
    <t>A0070</t>
  </si>
  <si>
    <t>A0071</t>
  </si>
  <si>
    <t>A0072</t>
  </si>
  <si>
    <t>A0073</t>
  </si>
  <si>
    <t>A0074</t>
  </si>
  <si>
    <t>A0075</t>
  </si>
  <si>
    <t>A0076</t>
  </si>
  <si>
    <t>A0077</t>
  </si>
  <si>
    <t>A0079</t>
  </si>
  <si>
    <t>A0080</t>
  </si>
  <si>
    <t>A0081</t>
  </si>
  <si>
    <t>A0082</t>
  </si>
  <si>
    <t>A0083</t>
  </si>
  <si>
    <t>A0084</t>
  </si>
  <si>
    <t>A0085</t>
  </si>
  <si>
    <t>A0086</t>
  </si>
  <si>
    <t>A0087</t>
  </si>
  <si>
    <t>A0088</t>
  </si>
  <si>
    <t>A0089</t>
  </si>
  <si>
    <t>A0090</t>
  </si>
  <si>
    <t>A0091</t>
  </si>
  <si>
    <t>A0092</t>
  </si>
  <si>
    <t>A0093</t>
  </si>
  <si>
    <t>A0094</t>
  </si>
  <si>
    <t>A0098</t>
  </si>
  <si>
    <t>A0103</t>
  </si>
  <si>
    <t>A0104</t>
  </si>
  <si>
    <t>A0105</t>
  </si>
  <si>
    <t>A0107</t>
  </si>
  <si>
    <t>A0110</t>
  </si>
  <si>
    <t>A0119</t>
  </si>
  <si>
    <t>A0120</t>
  </si>
  <si>
    <t>A0121</t>
  </si>
  <si>
    <t>A0122</t>
  </si>
  <si>
    <t>A0123</t>
  </si>
  <si>
    <t>A0124</t>
  </si>
  <si>
    <t>A0125</t>
  </si>
  <si>
    <t>A0126</t>
  </si>
  <si>
    <t>A0127</t>
  </si>
  <si>
    <t>A0128</t>
  </si>
  <si>
    <t>A0130</t>
  </si>
  <si>
    <t>A0132</t>
  </si>
  <si>
    <t>A0133</t>
  </si>
  <si>
    <t>A0134</t>
  </si>
  <si>
    <t>A0135</t>
  </si>
  <si>
    <t>A0136</t>
  </si>
  <si>
    <t>A0137</t>
  </si>
  <si>
    <t>A0138</t>
  </si>
  <si>
    <t>A0139</t>
  </si>
  <si>
    <t>A0140</t>
  </si>
  <si>
    <t>A0141</t>
  </si>
  <si>
    <t>A0142</t>
  </si>
  <si>
    <t>A0143</t>
  </si>
  <si>
    <t>A0144</t>
  </si>
  <si>
    <t>A0145</t>
  </si>
  <si>
    <t>A0146</t>
  </si>
  <si>
    <t>A0147</t>
  </si>
  <si>
    <t>A0149</t>
  </si>
  <si>
    <t>A0150</t>
  </si>
  <si>
    <t>A0151</t>
  </si>
  <si>
    <t>A0153</t>
  </si>
  <si>
    <t>A0154</t>
  </si>
  <si>
    <t>A0155</t>
  </si>
  <si>
    <t>A0156</t>
  </si>
  <si>
    <t>A0157</t>
  </si>
  <si>
    <t>A0158</t>
  </si>
  <si>
    <t>A0159</t>
  </si>
  <si>
    <t>A0160</t>
  </si>
  <si>
    <t>A0161</t>
  </si>
  <si>
    <t>A0162</t>
  </si>
  <si>
    <t>A0163</t>
  </si>
  <si>
    <t>A0164</t>
  </si>
  <si>
    <t>A0165</t>
  </si>
  <si>
    <t>A0166</t>
  </si>
  <si>
    <t>A0167</t>
  </si>
  <si>
    <t>A0168</t>
  </si>
  <si>
    <t>A0169</t>
  </si>
  <si>
    <t>A0170</t>
  </si>
  <si>
    <t>A0172</t>
  </si>
  <si>
    <t>A0173</t>
  </si>
  <si>
    <t>A0175</t>
  </si>
  <si>
    <t>A0176</t>
  </si>
  <si>
    <t>A0177</t>
  </si>
  <si>
    <t>A0178</t>
  </si>
  <si>
    <t>A0179</t>
  </si>
  <si>
    <t>A0180</t>
  </si>
  <si>
    <t>A0181</t>
  </si>
  <si>
    <t>A0183</t>
  </si>
  <si>
    <t>A0184</t>
  </si>
  <si>
    <t>A0185</t>
  </si>
  <si>
    <t>A0186</t>
  </si>
  <si>
    <t>A0187</t>
  </si>
  <si>
    <t>A0188</t>
  </si>
  <si>
    <t>A0189</t>
  </si>
  <si>
    <t>A0190</t>
  </si>
  <si>
    <t>A0191</t>
  </si>
  <si>
    <t>A0192</t>
  </si>
  <si>
    <t>A0193</t>
  </si>
  <si>
    <t>A0194</t>
  </si>
  <si>
    <t>A0195</t>
  </si>
  <si>
    <t>A0196</t>
  </si>
  <si>
    <t>A0197</t>
  </si>
  <si>
    <t>A0198</t>
  </si>
  <si>
    <t>A0199</t>
  </si>
  <si>
    <t>A0200</t>
  </si>
  <si>
    <t>A0201</t>
  </si>
  <si>
    <t>A0203</t>
  </si>
  <si>
    <t>A0204</t>
  </si>
  <si>
    <t>A0206</t>
  </si>
  <si>
    <t>A0207</t>
  </si>
  <si>
    <t>A0208</t>
  </si>
  <si>
    <t>A0209</t>
  </si>
  <si>
    <t>A0210</t>
  </si>
  <si>
    <t>A0211</t>
  </si>
  <si>
    <t>A0212</t>
  </si>
  <si>
    <t>A0213</t>
  </si>
  <si>
    <t>A0214</t>
  </si>
  <si>
    <t>A0215</t>
  </si>
  <si>
    <t>A0216</t>
  </si>
  <si>
    <t>A0217</t>
  </si>
  <si>
    <t>A0218</t>
  </si>
  <si>
    <t>A0219</t>
  </si>
  <si>
    <t>A0220</t>
  </si>
  <si>
    <t>A0221</t>
  </si>
  <si>
    <t>A0222</t>
  </si>
  <si>
    <t>A0223</t>
  </si>
  <si>
    <t>A0225</t>
  </si>
  <si>
    <t>A0226</t>
  </si>
  <si>
    <t>A0227</t>
  </si>
  <si>
    <t>A0228</t>
  </si>
  <si>
    <t>A0229</t>
  </si>
  <si>
    <t>A0230</t>
  </si>
  <si>
    <t>A0231</t>
  </si>
  <si>
    <t>A0232</t>
  </si>
  <si>
    <t>A0234</t>
  </si>
  <si>
    <t>A0235</t>
  </si>
  <si>
    <t>A0236</t>
  </si>
  <si>
    <t>A0237</t>
  </si>
  <si>
    <t>A0238</t>
  </si>
  <si>
    <t>A0239</t>
  </si>
  <si>
    <t>A0240</t>
  </si>
  <si>
    <t>A0241</t>
  </si>
  <si>
    <t>A0243</t>
  </si>
  <si>
    <t>A0244</t>
  </si>
  <si>
    <t>A0245</t>
  </si>
  <si>
    <t>A0246</t>
  </si>
  <si>
    <t>A0248</t>
  </si>
  <si>
    <t>A0250</t>
  </si>
  <si>
    <t>A0251</t>
  </si>
  <si>
    <t>A0252</t>
  </si>
  <si>
    <t>A0253</t>
  </si>
  <si>
    <t>A0254</t>
  </si>
  <si>
    <t>A0255</t>
  </si>
  <si>
    <t>A0256</t>
  </si>
  <si>
    <t>A0257</t>
  </si>
  <si>
    <t>A0258</t>
  </si>
  <si>
    <t>A0259</t>
  </si>
  <si>
    <t>A0260</t>
  </si>
  <si>
    <t>A0261</t>
  </si>
  <si>
    <t>A0262</t>
  </si>
  <si>
    <t>A0263</t>
  </si>
  <si>
    <t>A0264</t>
  </si>
  <si>
    <t>A0265</t>
  </si>
  <si>
    <t>A0266</t>
  </si>
  <si>
    <t>A0267</t>
  </si>
  <si>
    <t>A0268</t>
  </si>
  <si>
    <t>A0269</t>
  </si>
  <si>
    <t>A0270</t>
  </si>
  <si>
    <t>A0271</t>
  </si>
  <si>
    <t>A0272</t>
  </si>
  <si>
    <t>A0273</t>
  </si>
  <si>
    <t>A0274</t>
  </si>
  <si>
    <t>A0275</t>
  </si>
  <si>
    <t>A0276</t>
  </si>
  <si>
    <t>A0277</t>
  </si>
  <si>
    <t>A0278</t>
  </si>
  <si>
    <t>A0279</t>
  </si>
  <si>
    <t>A0280</t>
  </si>
  <si>
    <t>A0281</t>
  </si>
  <si>
    <t>A0283</t>
  </si>
  <si>
    <t>A0284</t>
  </si>
  <si>
    <t>A0285</t>
  </si>
  <si>
    <t>A0286</t>
  </si>
  <si>
    <t>A0287</t>
  </si>
  <si>
    <t>A0288</t>
  </si>
  <si>
    <t>A0289</t>
  </si>
  <si>
    <t>A0290</t>
  </si>
  <si>
    <t>A0291</t>
  </si>
  <si>
    <t>A0292</t>
  </si>
  <si>
    <t>A0293</t>
  </si>
  <si>
    <t>A0294</t>
  </si>
  <si>
    <t>A0295</t>
  </si>
  <si>
    <t>A0296</t>
  </si>
  <si>
    <t>A0297</t>
  </si>
  <si>
    <t>A0298</t>
  </si>
  <si>
    <t>A0299</t>
  </si>
  <si>
    <t>A0300</t>
  </si>
  <si>
    <t>A0302</t>
  </si>
  <si>
    <t>A0303</t>
  </si>
  <si>
    <t>A0304</t>
  </si>
  <si>
    <t>A0305</t>
  </si>
  <si>
    <t>A0306</t>
  </si>
  <si>
    <t>A0307</t>
  </si>
  <si>
    <t>A0308</t>
  </si>
  <si>
    <t>A0309</t>
  </si>
  <si>
    <t>A0310</t>
  </si>
  <si>
    <t>A0311</t>
  </si>
  <si>
    <t>A0312</t>
  </si>
  <si>
    <t>A0313</t>
  </si>
  <si>
    <t>A0314</t>
  </si>
  <si>
    <t>A0315</t>
  </si>
  <si>
    <t>A0316</t>
  </si>
  <si>
    <t>A0317</t>
  </si>
  <si>
    <t>A0318</t>
  </si>
  <si>
    <t>A0319</t>
  </si>
  <si>
    <t>A0320</t>
  </si>
  <si>
    <t>A0323</t>
  </si>
  <si>
    <t>A0324</t>
  </si>
  <si>
    <t>A0325</t>
  </si>
  <si>
    <t>A0326</t>
  </si>
  <si>
    <t>A0330</t>
  </si>
  <si>
    <t>A0332</t>
  </si>
  <si>
    <t>A0336</t>
  </si>
  <si>
    <t>A0337</t>
  </si>
  <si>
    <t>A0338</t>
  </si>
  <si>
    <t>A0340</t>
  </si>
  <si>
    <t>A0341</t>
  </si>
  <si>
    <t>A0342</t>
  </si>
  <si>
    <t>A0343</t>
  </si>
  <si>
    <t>A0344</t>
  </si>
  <si>
    <t>A0345</t>
  </si>
  <si>
    <t>A0346</t>
  </si>
  <si>
    <t>A0347</t>
  </si>
  <si>
    <t>A0348</t>
  </si>
  <si>
    <t>A0349</t>
  </si>
  <si>
    <t>A0350</t>
  </si>
  <si>
    <t>A0351</t>
  </si>
  <si>
    <t>A0352</t>
  </si>
  <si>
    <t>A0353</t>
  </si>
  <si>
    <t>A0354</t>
  </si>
  <si>
    <t>A0355</t>
  </si>
  <si>
    <t>A0356</t>
  </si>
  <si>
    <t>A0357</t>
  </si>
  <si>
    <t>A0358</t>
  </si>
  <si>
    <t>A0359</t>
  </si>
  <si>
    <t>A0360</t>
  </si>
  <si>
    <t>A0361</t>
  </si>
  <si>
    <t>A0362</t>
  </si>
  <si>
    <t>A0363</t>
  </si>
  <si>
    <t>A0364</t>
  </si>
  <si>
    <t>A0365</t>
  </si>
  <si>
    <t>A0366</t>
  </si>
  <si>
    <t>A0367</t>
  </si>
  <si>
    <t>A0368</t>
  </si>
  <si>
    <t>A0369</t>
  </si>
  <si>
    <t>A0370</t>
  </si>
  <si>
    <t>A0371</t>
  </si>
  <si>
    <t>A0372</t>
  </si>
  <si>
    <t>A0373</t>
  </si>
  <si>
    <t>A0374</t>
  </si>
  <si>
    <t>A0376</t>
  </si>
  <si>
    <t>A0377</t>
  </si>
  <si>
    <t>A0378</t>
  </si>
  <si>
    <t>A0379</t>
  </si>
  <si>
    <t>A0380</t>
  </si>
  <si>
    <t>A0381</t>
  </si>
  <si>
    <t>A0382</t>
  </si>
  <si>
    <t>A0383</t>
  </si>
  <si>
    <t>A0385</t>
  </si>
  <si>
    <t>A0386</t>
  </si>
  <si>
    <t>A0387</t>
  </si>
  <si>
    <t>A0388</t>
  </si>
  <si>
    <t>A0389</t>
  </si>
  <si>
    <t>A0390</t>
  </si>
  <si>
    <t>A0391</t>
  </si>
  <si>
    <t>A0392</t>
  </si>
  <si>
    <t>A0393</t>
  </si>
  <si>
    <t>A0394</t>
  </si>
  <si>
    <t>A0396</t>
  </si>
  <si>
    <t>A0397</t>
  </si>
  <si>
    <t>A0398</t>
  </si>
  <si>
    <t>A0401</t>
  </si>
  <si>
    <t>A0402</t>
  </si>
  <si>
    <t>A0403</t>
  </si>
  <si>
    <t>A0405</t>
  </si>
  <si>
    <t>A0406</t>
  </si>
  <si>
    <t>A0407</t>
  </si>
  <si>
    <t>A0409</t>
  </si>
  <si>
    <t>A0410</t>
  </si>
  <si>
    <t>A0411</t>
  </si>
  <si>
    <t>A0413</t>
  </si>
  <si>
    <t>A0414</t>
  </si>
  <si>
    <t>A0415</t>
  </si>
  <si>
    <t>A0416</t>
  </si>
  <si>
    <t>A0417</t>
  </si>
  <si>
    <t>A0418</t>
  </si>
  <si>
    <t>A0419</t>
  </si>
  <si>
    <t>A0420</t>
  </si>
  <si>
    <t>A0421</t>
  </si>
  <si>
    <t>A0422</t>
  </si>
  <si>
    <t>A0424</t>
  </si>
  <si>
    <t>A0425</t>
  </si>
  <si>
    <t>A0426</t>
  </si>
  <si>
    <t>A0427</t>
  </si>
  <si>
    <t>A0429</t>
  </si>
  <si>
    <t>A0430</t>
  </si>
  <si>
    <t>A0431</t>
  </si>
  <si>
    <t>A0432</t>
  </si>
  <si>
    <t>A0434</t>
  </si>
  <si>
    <t>A0435</t>
  </si>
  <si>
    <t>A0436</t>
  </si>
  <si>
    <t>A0437</t>
  </si>
  <si>
    <t>A0438</t>
  </si>
  <si>
    <t>A0439</t>
  </si>
  <si>
    <t>A0440</t>
  </si>
  <si>
    <t>A0441</t>
  </si>
  <si>
    <t>A0442</t>
  </si>
  <si>
    <t>A0443</t>
  </si>
  <si>
    <t>A0444</t>
  </si>
  <si>
    <t>A0445</t>
  </si>
  <si>
    <t>A0446</t>
  </si>
  <si>
    <t>A0447</t>
  </si>
  <si>
    <t>A0448</t>
  </si>
  <si>
    <t>A0449</t>
  </si>
  <si>
    <t>A0450</t>
  </si>
  <si>
    <t>A0451</t>
  </si>
  <si>
    <t>A0452</t>
  </si>
  <si>
    <t>A0453</t>
  </si>
  <si>
    <t>A0454</t>
  </si>
  <si>
    <t>A0455</t>
  </si>
  <si>
    <t>A0456</t>
  </si>
  <si>
    <t>A0457</t>
  </si>
  <si>
    <t>A0458</t>
  </si>
  <si>
    <t>A0459</t>
  </si>
  <si>
    <t>A0460</t>
  </si>
  <si>
    <t>A0461</t>
  </si>
  <si>
    <t>A0462</t>
  </si>
  <si>
    <t>A0463</t>
  </si>
  <si>
    <t>A0464</t>
  </si>
  <si>
    <t>A0465</t>
  </si>
  <si>
    <t>A0466</t>
  </si>
  <si>
    <t>A0467</t>
  </si>
  <si>
    <t>A0468</t>
  </si>
  <si>
    <t>A0469</t>
  </si>
  <si>
    <t>A0470</t>
  </si>
  <si>
    <t>A0471</t>
  </si>
  <si>
    <t>A0472</t>
  </si>
  <si>
    <t>A0473</t>
  </si>
  <si>
    <t>A0476</t>
  </si>
  <si>
    <t>A0477</t>
  </si>
  <si>
    <t>A0478</t>
  </si>
  <si>
    <t>A0480</t>
  </si>
  <si>
    <t>A0481</t>
  </si>
  <si>
    <t>A0482</t>
  </si>
  <si>
    <t>A0484</t>
  </si>
  <si>
    <t>A0485</t>
  </si>
  <si>
    <t>A0486</t>
  </si>
  <si>
    <t>A0487</t>
  </si>
  <si>
    <t>A0489</t>
  </si>
  <si>
    <t>A0490</t>
  </si>
  <si>
    <t>A0491</t>
  </si>
  <si>
    <t>A0492</t>
  </si>
  <si>
    <t>A0493</t>
  </si>
  <si>
    <t>A0494</t>
  </si>
  <si>
    <t>A0495</t>
  </si>
  <si>
    <t>A0497</t>
  </si>
  <si>
    <t>A0499</t>
  </si>
  <si>
    <t>A0500</t>
  </si>
  <si>
    <t>A0501</t>
  </si>
  <si>
    <t>A0502</t>
  </si>
  <si>
    <t>A0503</t>
  </si>
  <si>
    <t>A0504</t>
  </si>
  <si>
    <t>A0506</t>
  </si>
  <si>
    <t>A0507</t>
  </si>
  <si>
    <t>A0508</t>
  </si>
  <si>
    <t>A0509</t>
  </si>
  <si>
    <t>A0510</t>
  </si>
  <si>
    <t>A0511</t>
  </si>
  <si>
    <t>A0512</t>
  </si>
  <si>
    <t>A0513</t>
  </si>
  <si>
    <t>A0514</t>
  </si>
  <si>
    <t>A0515</t>
  </si>
  <si>
    <t>A0516</t>
  </si>
  <si>
    <t>A0517</t>
  </si>
  <si>
    <t>A0518</t>
  </si>
  <si>
    <t>A0519</t>
  </si>
  <si>
    <t>A0520</t>
  </si>
  <si>
    <t>A0522</t>
  </si>
  <si>
    <t>A0523</t>
  </si>
  <si>
    <t>A0525</t>
  </si>
  <si>
    <t>A0526</t>
  </si>
  <si>
    <t>A0528</t>
  </si>
  <si>
    <t>A0529</t>
  </si>
  <si>
    <t>A0530</t>
  </si>
  <si>
    <t>A0532</t>
  </si>
  <si>
    <t>A0533</t>
  </si>
  <si>
    <t>A0534</t>
  </si>
  <si>
    <t>A0535</t>
  </si>
  <si>
    <t>A0536</t>
  </si>
  <si>
    <t>A0537</t>
  </si>
  <si>
    <t>A0538</t>
  </si>
  <si>
    <t>A0539</t>
  </si>
  <si>
    <t>A0540</t>
  </si>
  <si>
    <t>A0541</t>
  </si>
  <si>
    <t>A0542</t>
  </si>
  <si>
    <t>A0543</t>
  </si>
  <si>
    <t>A0544</t>
  </si>
  <si>
    <t>A0545</t>
  </si>
  <si>
    <t>A0546</t>
  </si>
  <si>
    <t>A0547</t>
  </si>
  <si>
    <t>A0548</t>
  </si>
  <si>
    <t>A0549</t>
  </si>
  <si>
    <t>A0550</t>
  </si>
  <si>
    <t>A0551</t>
  </si>
  <si>
    <t>A0552</t>
  </si>
  <si>
    <t>A0553</t>
  </si>
  <si>
    <t>A0554</t>
  </si>
  <si>
    <t>A0555</t>
  </si>
  <si>
    <t>A0556</t>
  </si>
  <si>
    <t>A0557</t>
  </si>
  <si>
    <t>A0558</t>
  </si>
  <si>
    <t>A0559</t>
  </si>
  <si>
    <t>A0560</t>
  </si>
  <si>
    <t>A0561</t>
  </si>
  <si>
    <t>A0562</t>
  </si>
  <si>
    <t>A0563</t>
  </si>
  <si>
    <t>A0565</t>
  </si>
  <si>
    <t>A0566</t>
  </si>
  <si>
    <t>A0567</t>
  </si>
  <si>
    <t>A0568</t>
  </si>
  <si>
    <t>A0569</t>
  </si>
  <si>
    <t>A0570</t>
  </si>
  <si>
    <t>A0571</t>
  </si>
  <si>
    <t>A0572</t>
  </si>
  <si>
    <t>A0573</t>
  </si>
  <si>
    <t>A0574</t>
  </si>
  <si>
    <t>A0575</t>
  </si>
  <si>
    <t>A0577</t>
  </si>
  <si>
    <t>A0578</t>
  </si>
  <si>
    <t>A0580</t>
  </si>
  <si>
    <t>A0581</t>
  </si>
  <si>
    <t>A0582</t>
  </si>
  <si>
    <t>A0583</t>
  </si>
  <si>
    <t>A0584</t>
  </si>
  <si>
    <t>A0585</t>
  </si>
  <si>
    <t>A0586</t>
  </si>
  <si>
    <t>A0587</t>
  </si>
  <si>
    <t>A0589</t>
  </si>
  <si>
    <t>A0590</t>
  </si>
  <si>
    <t>A0591</t>
  </si>
  <si>
    <t>A0592</t>
  </si>
  <si>
    <t>A0593</t>
  </si>
  <si>
    <t>A0594</t>
  </si>
  <si>
    <t>A0595</t>
  </si>
  <si>
    <t>A0596</t>
  </si>
  <si>
    <t>A0597</t>
  </si>
  <si>
    <t>A0598</t>
  </si>
  <si>
    <t>A0599</t>
  </si>
  <si>
    <t>A0600</t>
  </si>
  <si>
    <t>A0602</t>
  </si>
  <si>
    <t>A0603</t>
  </si>
  <si>
    <t>A0604</t>
  </si>
  <si>
    <t>A0605</t>
  </si>
  <si>
    <t>A0606</t>
  </si>
  <si>
    <t>A0607</t>
  </si>
  <si>
    <t>A0609</t>
  </si>
  <si>
    <t>A0611</t>
  </si>
  <si>
    <t>A0613</t>
  </si>
  <si>
    <t>一般社団法人フライングエステート</t>
  </si>
  <si>
    <t>A0615</t>
  </si>
  <si>
    <t>A0617</t>
  </si>
  <si>
    <t>A0622</t>
  </si>
  <si>
    <t>A0624</t>
  </si>
  <si>
    <t>A0627</t>
  </si>
  <si>
    <t>フィンテックラボ協同組合</t>
  </si>
  <si>
    <t>A0629</t>
  </si>
  <si>
    <t>A0630</t>
  </si>
  <si>
    <t>A0631</t>
  </si>
  <si>
    <t>A0632</t>
  </si>
  <si>
    <t>A0636</t>
  </si>
  <si>
    <t>生活協同組合コープながの</t>
  </si>
  <si>
    <t>A0637</t>
  </si>
  <si>
    <t>京セラ関電エナジー合同会社</t>
  </si>
  <si>
    <t>A0639</t>
  </si>
  <si>
    <t>A0641</t>
  </si>
  <si>
    <t>A0642</t>
  </si>
  <si>
    <t>A0644</t>
  </si>
  <si>
    <t>A0649</t>
  </si>
  <si>
    <t>A0650</t>
  </si>
  <si>
    <t>A0652</t>
  </si>
  <si>
    <t>A0655</t>
  </si>
  <si>
    <t>A0667</t>
  </si>
  <si>
    <t>A0679</t>
  </si>
  <si>
    <t>削減量</t>
    <rPh sb="0" eb="2">
      <t>サクゲン</t>
    </rPh>
    <rPh sb="2" eb="3">
      <t>リョウ</t>
    </rPh>
    <phoneticPr fontId="1"/>
  </si>
  <si>
    <t>氏名又は名称</t>
  </si>
  <si>
    <t>イーレックス株式会社</t>
  </si>
  <si>
    <t>リエスパワー株式会社</t>
  </si>
  <si>
    <t>エバーグリーン・リテイリング株式会社</t>
  </si>
  <si>
    <t>エバーグリーン・マーケティング株式会社</t>
  </si>
  <si>
    <t>株式会社SEウイングズ</t>
  </si>
  <si>
    <t>株式会社イーセル</t>
  </si>
  <si>
    <t>株式会社エネット</t>
  </si>
  <si>
    <t>須賀川瓦斯株式会社</t>
  </si>
  <si>
    <t>出光興産株式会社</t>
  </si>
  <si>
    <t>株式会社オプテージ</t>
  </si>
  <si>
    <t>エネサーブ株式会社</t>
  </si>
  <si>
    <t>株式会社サイサン</t>
  </si>
  <si>
    <t>ミツウロコグリーンエネルギー株式会社</t>
  </si>
  <si>
    <t>株式会社Shared Energy</t>
  </si>
  <si>
    <t>ネクストパワーやまと株式会社</t>
  </si>
  <si>
    <t>日本テクノ株式会社</t>
  </si>
  <si>
    <t>中央電力エナジー株式会社</t>
  </si>
  <si>
    <t>株式会社Looop</t>
  </si>
  <si>
    <t>株式会社ナンワエナジー</t>
  </si>
  <si>
    <t>静岡ガス＆パワー株式会社</t>
  </si>
  <si>
    <t>荏原環境プラント株式会社</t>
  </si>
  <si>
    <t>東京エコサービス株式会社</t>
  </si>
  <si>
    <t>ダイヤモンドパワー株式会社</t>
  </si>
  <si>
    <t>出光グリーンパワー株式会社</t>
  </si>
  <si>
    <t>株式会社新出光</t>
  </si>
  <si>
    <t>セントラル石油瓦斯株式会社</t>
  </si>
  <si>
    <t>にちほクラウド電力株式会社</t>
  </si>
  <si>
    <t>一般財団法人泉佐野電力</t>
  </si>
  <si>
    <t>コスモエネルギーソリューションズ株式会社</t>
  </si>
  <si>
    <t>株式会社グリーンサークル</t>
  </si>
  <si>
    <t>株式会社ウエスト電力</t>
  </si>
  <si>
    <t>北海道瓦斯株式会社</t>
  </si>
  <si>
    <t>アルカナエナジー株式会社</t>
  </si>
  <si>
    <t>株式会社日本エナジーバンク</t>
  </si>
  <si>
    <t>新エネルギー開発株式会社</t>
  </si>
  <si>
    <t>伊藤忠エネクス株式会社</t>
  </si>
  <si>
    <t>株式会社V-Power</t>
  </si>
  <si>
    <t>大和エネルギー株式会社</t>
  </si>
  <si>
    <t>大阪瓦斯株式会社</t>
  </si>
  <si>
    <t>エフビットコミュニケーションズ株式会社</t>
  </si>
  <si>
    <t>ENEOS株式会社</t>
  </si>
  <si>
    <t>真庭バイオエネルギー株式会社</t>
  </si>
  <si>
    <t>三井物産株式会社</t>
  </si>
  <si>
    <t>オリックス株式会社</t>
  </si>
  <si>
    <t>株式会社エネサンス関東</t>
  </si>
  <si>
    <t>株式会社UPDATER</t>
  </si>
  <si>
    <t>シン・エナジー株式会社</t>
  </si>
  <si>
    <t>株式会社サニックス</t>
  </si>
  <si>
    <t>株式会社コンシェルジュ</t>
  </si>
  <si>
    <t>株式会社アイ・グリッド・ソリューションズ</t>
  </si>
  <si>
    <t>サミットエナジー株式会社</t>
  </si>
  <si>
    <t>リコージャパン株式会社</t>
  </si>
  <si>
    <t>株式会社エネルギア・ソリューション・アンド・サービス</t>
  </si>
  <si>
    <t>東京ガス株式会社</t>
  </si>
  <si>
    <t>テス・エンジニアリング株式会社</t>
  </si>
  <si>
    <t>青梅ガス株式会社</t>
  </si>
  <si>
    <t>株式会社イーネットワークシステムズ</t>
  </si>
  <si>
    <t>株式会社エネアーク関東</t>
  </si>
  <si>
    <t>株式会社東急パワーサプライ</t>
  </si>
  <si>
    <t>王子・伊藤忠エネクス電力販売株式会社</t>
  </si>
  <si>
    <t>伊藤忠商事株式会社</t>
  </si>
  <si>
    <t>株式会社エコスタイル</t>
  </si>
  <si>
    <t>入間ガス株式会社</t>
  </si>
  <si>
    <t>テプコカスタマーサービス株式会社</t>
  </si>
  <si>
    <t>株式会社とんでんホールディングス</t>
  </si>
  <si>
    <t>日鉄エンジニアリング株式会社</t>
  </si>
  <si>
    <t>KDDI株式会社</t>
  </si>
  <si>
    <t>イワタニ関東株式会社</t>
  </si>
  <si>
    <t>イワタニ首都圏株式会社</t>
  </si>
  <si>
    <t>サーラeエナジー株式会社</t>
  </si>
  <si>
    <t>株式会社地球クラブ</t>
  </si>
  <si>
    <t>株式会社エコア</t>
  </si>
  <si>
    <t>西部瓦斯株式会社</t>
  </si>
  <si>
    <t>東邦ガス株式会社</t>
  </si>
  <si>
    <t>シナネン株式会社</t>
  </si>
  <si>
    <t>株式会社シナジアパワー</t>
  </si>
  <si>
    <t>カワサキグリーンエナジー株式会社</t>
  </si>
  <si>
    <t>大一ガス株式会社</t>
  </si>
  <si>
    <t>株式会社リミックスポイント</t>
  </si>
  <si>
    <t>大阪いずみ市民生活協同組合</t>
  </si>
  <si>
    <t>株式会社中海テレビ放送</t>
  </si>
  <si>
    <t>パシフィックパワー株式会社</t>
  </si>
  <si>
    <t>株式会社いちたかガスワン</t>
  </si>
  <si>
    <t>株式会社ジェイコムウエスト</t>
  </si>
  <si>
    <t>株式会社ジェイコム埼玉・東日本</t>
  </si>
  <si>
    <t>株式会社ジェイコム札幌</t>
  </si>
  <si>
    <t>株式会社ジェイコム湘南・神奈川</t>
  </si>
  <si>
    <t>株式会社ジェイコム千葉</t>
  </si>
  <si>
    <t>株式会社ジェイコム東京</t>
  </si>
  <si>
    <t>土浦ケーブルテレビ株式会社</t>
  </si>
  <si>
    <t>鹿児島電力株式会社</t>
  </si>
  <si>
    <t>太陽ガス株式会社</t>
  </si>
  <si>
    <t>アーバンエナジー株式会社</t>
  </si>
  <si>
    <t>パワーネクスト株式会社</t>
  </si>
  <si>
    <t>合同会社北上新電力</t>
  </si>
  <si>
    <t>パーパススマートパワー株式会社</t>
  </si>
  <si>
    <t>株式会社タクマエナジー</t>
  </si>
  <si>
    <t>株式会社スマートテック</t>
  </si>
  <si>
    <t>水戸電力株式会社</t>
  </si>
  <si>
    <t>丸紅新電力株式会社</t>
  </si>
  <si>
    <t>ダイネン株式会社</t>
  </si>
  <si>
    <t>奈良電力株式会社</t>
  </si>
  <si>
    <t>日立造船株式会社</t>
  </si>
  <si>
    <t>大東ガス株式会社</t>
  </si>
  <si>
    <t>パナソニックオペレーショナルエクセレンス株式会社</t>
  </si>
  <si>
    <t>アストモスエネルギー株式会社</t>
  </si>
  <si>
    <t>株式会社関電エネルギーソリューション</t>
  </si>
  <si>
    <t>マッコーリーエナジージャパン株式会社</t>
  </si>
  <si>
    <t>ＭＣリテールエナジー株式会社</t>
  </si>
  <si>
    <t>株式会社北九州パワー</t>
  </si>
  <si>
    <t>武州瓦斯株式会社</t>
  </si>
  <si>
    <t>リニューアブル・ジャパン株式会社</t>
  </si>
  <si>
    <t>大垣ガス株式会社</t>
  </si>
  <si>
    <t>株式会社藤田商店</t>
  </si>
  <si>
    <t>株式会社ケーブルネット下関</t>
  </si>
  <si>
    <t>株式会社ジェイコム九州</t>
  </si>
  <si>
    <t>株式会社グローバルエンジニアリング</t>
  </si>
  <si>
    <t>九州エナジー株式会社</t>
  </si>
  <si>
    <t>株式会社トヨタエナジーソリューションズ</t>
  </si>
  <si>
    <t>株式会社エナリス・パワー・マーケティング</t>
  </si>
  <si>
    <t>歌舞伎エナジー株式会社</t>
  </si>
  <si>
    <t>みやまスマートエネルギー株式会社</t>
  </si>
  <si>
    <t>エフィシエント株式会社</t>
  </si>
  <si>
    <t>株式会社生活クラブエナジー</t>
  </si>
  <si>
    <t>生活協同組合コープこうべ</t>
  </si>
  <si>
    <t>株式会社シーエナジー</t>
  </si>
  <si>
    <t>角栄ガス株式会社</t>
  </si>
  <si>
    <t>京葉瓦斯株式会社</t>
  </si>
  <si>
    <t>凸版印刷株式会社</t>
  </si>
  <si>
    <t>伊勢崎ガス株式会社</t>
  </si>
  <si>
    <t>キヤノンマーケティングジャパン株式会社</t>
  </si>
  <si>
    <t>株式会社とっとり市民電力</t>
  </si>
  <si>
    <t>株式会社イーエムアイ</t>
  </si>
  <si>
    <t>佐野瓦斯株式会社</t>
  </si>
  <si>
    <t>桐生瓦斯株式会社</t>
  </si>
  <si>
    <t>森の電力株式会社</t>
  </si>
  <si>
    <t>大和ハウス工業株式会社</t>
  </si>
  <si>
    <t>ＨＴＢエナジー株式会社</t>
  </si>
  <si>
    <t>株式会社アシストワンエナジー</t>
  </si>
  <si>
    <t>株式会社フソウ・エナジー</t>
  </si>
  <si>
    <t>株式会社日本エコシステム</t>
  </si>
  <si>
    <t>湘南電力株式会社</t>
  </si>
  <si>
    <t>大東建託パートナーズ株式会社</t>
  </si>
  <si>
    <t>Japan電力株式会社</t>
  </si>
  <si>
    <t>電源開発株式会社</t>
  </si>
  <si>
    <t>鈴与商事株式会社</t>
  </si>
  <si>
    <t>株式会社バランスハーツ</t>
  </si>
  <si>
    <t>ワタミエナジー株式会社</t>
  </si>
  <si>
    <t>株式会社パルシステム電力</t>
  </si>
  <si>
    <t>SBパワー株式会社</t>
  </si>
  <si>
    <t>NFパワーサービス株式会社</t>
  </si>
  <si>
    <t>ひおき地域エネルギー株式会社</t>
  </si>
  <si>
    <t>和歌山電力株式会社</t>
  </si>
  <si>
    <t>日本瓦斯株式会社</t>
  </si>
  <si>
    <t>株式会社トドック電力</t>
  </si>
  <si>
    <t>MBエナジー株式会社</t>
  </si>
  <si>
    <t>九電みらいエナジー株式会社</t>
  </si>
  <si>
    <t>株式会社ミツウロコヴェッセル</t>
  </si>
  <si>
    <t>株式会社フォレストパワー</t>
  </si>
  <si>
    <t>日高都市ガス株式会社</t>
  </si>
  <si>
    <t>株式会社アドバンテック</t>
  </si>
  <si>
    <t>ＺＥパワー株式会社</t>
  </si>
  <si>
    <t>ローカルエナジー株式会社</t>
  </si>
  <si>
    <t>エネックス株式会社</t>
  </si>
  <si>
    <t>バンプージャパン株式会社</t>
  </si>
  <si>
    <t>株式会社レクスポート</t>
  </si>
  <si>
    <t>なでしこ電力株式会社</t>
  </si>
  <si>
    <t>日田グリーン電力株式会社</t>
  </si>
  <si>
    <t>株式会社津軽あっぷるパワー</t>
  </si>
  <si>
    <t>株式会社花巻銀河パワー</t>
  </si>
  <si>
    <t>埼玉ガス株式会社</t>
  </si>
  <si>
    <t>宮崎パワーライン株式会社</t>
  </si>
  <si>
    <t>株式会社パワー・オプティマイザー</t>
  </si>
  <si>
    <t>株式会社エネルギー・オプティマイザー</t>
  </si>
  <si>
    <t>株式会社Ｕ－ＰＯＷＥＲ</t>
  </si>
  <si>
    <t>株式会社ＴＴＳパワー</t>
  </si>
  <si>
    <t>株式会社パネイル</t>
  </si>
  <si>
    <t>株式会社岩手ウッドパワー</t>
  </si>
  <si>
    <t>里山パワーワークス株式会社</t>
  </si>
  <si>
    <t>株式会社中之条パワー</t>
  </si>
  <si>
    <t>株式会社TOSMO</t>
  </si>
  <si>
    <t>日産トレーデイング株式会社</t>
  </si>
  <si>
    <t>JAG国際エナジー株式会社</t>
  </si>
  <si>
    <t>Next Power株式会社</t>
  </si>
  <si>
    <t>伊藤忠エネクスホームライフ西日本株式会社</t>
  </si>
  <si>
    <t>東芝エネルギーシステムズ株式会社</t>
  </si>
  <si>
    <t>グリーナ株式会社</t>
  </si>
  <si>
    <t>はりま電力株式会社</t>
  </si>
  <si>
    <t>株式会社浜松新電力</t>
  </si>
  <si>
    <t>ゼロワットパワー株式会社</t>
  </si>
  <si>
    <t>アストマックス株式会社</t>
  </si>
  <si>
    <t>株式会社やまがた新電力</t>
  </si>
  <si>
    <t>一般社団法人東松島みらいとし機構</t>
  </si>
  <si>
    <t>株式会社グリーンパワー大東</t>
  </si>
  <si>
    <t>株式会社Kenesエネルギーサービス</t>
  </si>
  <si>
    <t>愛知電力株式会社</t>
  </si>
  <si>
    <t>御所野縄文電力株式会社</t>
  </si>
  <si>
    <t>西多摩バイオパワー株式会社</t>
  </si>
  <si>
    <t>宮古新電力株式会社</t>
  </si>
  <si>
    <t>長崎地域電力株式会社</t>
  </si>
  <si>
    <t>株式会社エネアーク関西</t>
  </si>
  <si>
    <t>近畿電力株式会社</t>
  </si>
  <si>
    <t>booost technologies株式会社</t>
  </si>
  <si>
    <t>新電力おおいた株式会社</t>
  </si>
  <si>
    <t>株式会社日本セレモニー</t>
  </si>
  <si>
    <t>株式会社池見石油店</t>
  </si>
  <si>
    <t>芝浦電力株式会社</t>
  </si>
  <si>
    <t>本田技研工業株式会社</t>
  </si>
  <si>
    <t>エコエンジニアリング株式会社</t>
  </si>
  <si>
    <t>株式会社地域創生ホールディングス</t>
  </si>
  <si>
    <t>スズカ電工株式会社</t>
  </si>
  <si>
    <t>プログレスエナジー合同会社</t>
  </si>
  <si>
    <t>株式会社エーコープサービス</t>
  </si>
  <si>
    <t>サンリン株式会社</t>
  </si>
  <si>
    <t>株式会社宮崎ガスリビング</t>
  </si>
  <si>
    <t>山陰エレキ・アライアンス株式会社</t>
  </si>
  <si>
    <t>昭和商事株式会社</t>
  </si>
  <si>
    <t>ミライフ東日本株式会社</t>
  </si>
  <si>
    <t>豊通エネルギー株式会社</t>
  </si>
  <si>
    <t>株式会社ウッドエナジー</t>
  </si>
  <si>
    <t>山陰酸素工業株式会社</t>
  </si>
  <si>
    <t>武陽ガス株式会社</t>
  </si>
  <si>
    <t>ツネイシＣバリューズ株式会社</t>
  </si>
  <si>
    <t>北海道電力株式会社</t>
  </si>
  <si>
    <t>東北電力株式会社</t>
  </si>
  <si>
    <t>東京電力エナジーパートナー株式会社</t>
  </si>
  <si>
    <t>中部電力ミライズ株式会社</t>
  </si>
  <si>
    <t>北陸電力株式会社</t>
  </si>
  <si>
    <t>関西電力株式会社</t>
  </si>
  <si>
    <t>中国電力株式会社</t>
  </si>
  <si>
    <t>四国電力株式会社</t>
  </si>
  <si>
    <t>九州電力株式会社</t>
  </si>
  <si>
    <t>沖縄電力株式会社</t>
  </si>
  <si>
    <t>北日本石油株式会社</t>
  </si>
  <si>
    <t>千葉電力株式会社</t>
  </si>
  <si>
    <t>株式会社坊っちゃん電力</t>
  </si>
  <si>
    <t>やめエネルギー株式会社</t>
  </si>
  <si>
    <t>株式会社アースインフィニティ ※平成29年6月1日株式会社ネオインターナショナルより社名変更</t>
  </si>
  <si>
    <t>足利ガス株式会社</t>
  </si>
  <si>
    <t>株式会社Ｍｉｓｕｍｉ</t>
  </si>
  <si>
    <t>米子瓦斯株式会社</t>
  </si>
  <si>
    <t>株式会社エルピオ</t>
  </si>
  <si>
    <t>浜田ガス株式会社</t>
  </si>
  <si>
    <t>株式会社アメニティ電力</t>
  </si>
  <si>
    <t>新電力フロンティア株式会社</t>
  </si>
  <si>
    <t>ふくのしま電力株式会社</t>
  </si>
  <si>
    <t>ＧＰＳＳホールディングス株式会社</t>
  </si>
  <si>
    <t>岡田建設株式会社</t>
  </si>
  <si>
    <t>出雲ガス株式会社</t>
  </si>
  <si>
    <t>富山電力株式会社</t>
  </si>
  <si>
    <t>一般社団法人グリーンコープでんき</t>
  </si>
  <si>
    <t>公益財団法人東京都環境公社</t>
  </si>
  <si>
    <t>三井物産プラントシステム株式会社</t>
  </si>
  <si>
    <t>イオンディライト株式会社</t>
  </si>
  <si>
    <t>ＮＥＣフィールディング株式会社</t>
  </si>
  <si>
    <t>株式会社ファミリーネット・ジャパン</t>
  </si>
  <si>
    <t>株式会社アドバリュー</t>
  </si>
  <si>
    <t>MKステーションズ株式会社 ※平成30年1月22日マンション高圧化ステーションズ株式会社より社名変更</t>
  </si>
  <si>
    <t>日本製紙木材株式会社</t>
  </si>
  <si>
    <t>フラワーペイメント株式会社</t>
  </si>
  <si>
    <t>株式会社ＪＴＢコミュニケーションデザイン</t>
  </si>
  <si>
    <t>奈良総合リサイクルセンター株式会社</t>
  </si>
  <si>
    <t>積水化学工業株式会社</t>
  </si>
  <si>
    <t>株式会社ユーミー総合研究所</t>
  </si>
  <si>
    <t>全農エネルギー株式会社</t>
  </si>
  <si>
    <t>株式会社ハルエネ</t>
  </si>
  <si>
    <t>三愛オブリ株式会社</t>
  </si>
  <si>
    <t>株式会社リケン工業</t>
  </si>
  <si>
    <t>株式会社ビビット</t>
  </si>
  <si>
    <t>株式会社おおた電力</t>
  </si>
  <si>
    <t>センチュリー・エナジー株式会社</t>
  </si>
  <si>
    <t>伊藤忠プランテック株式会社</t>
  </si>
  <si>
    <t>株式会社オカモト</t>
  </si>
  <si>
    <t>アジアバンクホールディングス株式会社</t>
  </si>
  <si>
    <t>熊本電力株式会社</t>
  </si>
  <si>
    <t>キタコー株式会社</t>
  </si>
  <si>
    <t>生活協同組合コープしが</t>
  </si>
  <si>
    <t>RYOKI ENERGY株式会社</t>
  </si>
  <si>
    <t>株式会社大林クリーンエナジー</t>
  </si>
  <si>
    <t>香川電力株式会社</t>
  </si>
  <si>
    <t>株式会社PinT</t>
  </si>
  <si>
    <t>株式会社沖縄ガスニューパワー</t>
  </si>
  <si>
    <t>諏訪瓦斯株式会社</t>
  </si>
  <si>
    <t>エッセンシャルエナジー株式会社</t>
  </si>
  <si>
    <t>株式会社エージーピー</t>
  </si>
  <si>
    <t>神栖パワープラントセールス合同会社</t>
  </si>
  <si>
    <t>株式会社いちき串木野電力</t>
  </si>
  <si>
    <t>四つ葉電力株式会社</t>
  </si>
  <si>
    <t>西武ガス株式会社</t>
  </si>
  <si>
    <t>松本ガス株式会社</t>
  </si>
  <si>
    <t>株式会社日本省電</t>
  </si>
  <si>
    <t>ＦＴエナジー株式会社</t>
  </si>
  <si>
    <t>南部だんだんエナジー株式会社</t>
  </si>
  <si>
    <t>株式会社エフエネ</t>
  </si>
  <si>
    <t>こなんウルトラパワー株式会社</t>
  </si>
  <si>
    <t>株式会社ＣＨＩＢＡむつざわエナジー</t>
  </si>
  <si>
    <t>株式会社関西空調</t>
  </si>
  <si>
    <t>奥出雲電力株式会社</t>
  </si>
  <si>
    <t>清水建設株式会社</t>
  </si>
  <si>
    <t>中央電力株式会社</t>
  </si>
  <si>
    <t>株式会社成田香取エネルギー</t>
  </si>
  <si>
    <t>株式会社ネットプライスエナジー</t>
  </si>
  <si>
    <t>三光株式会社</t>
  </si>
  <si>
    <t>東罐商事株式会社</t>
  </si>
  <si>
    <t>グローバルソリューションサービス株式会社</t>
  </si>
  <si>
    <t>藤井産業株式会社</t>
  </si>
  <si>
    <t>株式会社ＣＷＳ</t>
  </si>
  <si>
    <t>株式会社インボイス</t>
  </si>
  <si>
    <t>ふくしま新電力株式会社</t>
  </si>
  <si>
    <t>ティーダッシュ合同会社</t>
  </si>
  <si>
    <t>株式会社エネクスライフサービス</t>
  </si>
  <si>
    <t>ネイチャーエナジー小国株式会社</t>
  </si>
  <si>
    <t>リエスパワーネクスト株式会社</t>
  </si>
  <si>
    <t>京都生活協同組合</t>
  </si>
  <si>
    <t>山本商事株式会社</t>
  </si>
  <si>
    <t>エネルギーパワー株式会社</t>
  </si>
  <si>
    <t>株式会社グリムスパワー</t>
  </si>
  <si>
    <t>日本ファシリティ・ソリューション株式会社</t>
  </si>
  <si>
    <t>株式会社登米電力</t>
  </si>
  <si>
    <t>自然電力株式会社</t>
  </si>
  <si>
    <t>株式会社オノプロックス</t>
  </si>
  <si>
    <t>本庄ガス株式会社</t>
  </si>
  <si>
    <t>株式会社フィット</t>
  </si>
  <si>
    <t>青森県民エナジー株式会社</t>
  </si>
  <si>
    <t>国際航業株式会社</t>
  </si>
  <si>
    <t>ローカルでんき株式会社</t>
  </si>
  <si>
    <t>株式会社明治産業</t>
  </si>
  <si>
    <t>岡山電力株式会社</t>
  </si>
  <si>
    <t>ミライフ株式会社</t>
  </si>
  <si>
    <t>株式会社翠光トップライン</t>
  </si>
  <si>
    <t>楽天エナジー株式会社</t>
  </si>
  <si>
    <t>うすきエネルギー株式会社</t>
  </si>
  <si>
    <t>株式会社トーヨーエネルギーファーム</t>
  </si>
  <si>
    <t>森のエネルギー株式会社</t>
  </si>
  <si>
    <t>岐阜電力株式会社</t>
  </si>
  <si>
    <t>格安電力株式会社</t>
  </si>
  <si>
    <t>株式会社ゼック</t>
  </si>
  <si>
    <t>株式会社エスケーエナジー</t>
  </si>
  <si>
    <t>名南共同エネルギー株式会社</t>
  </si>
  <si>
    <t>Apaman Energy株式会社</t>
  </si>
  <si>
    <t>アンビット・エナジー・ジャパン合同会社</t>
  </si>
  <si>
    <t>株式会社TOKYO油電力</t>
  </si>
  <si>
    <t>大分ケーブルテレコム株式会社</t>
  </si>
  <si>
    <t>アストマックス・エネルギー株式会社</t>
  </si>
  <si>
    <t>生活協同組合コープみらい</t>
  </si>
  <si>
    <t>寝屋川電力株式会社</t>
  </si>
  <si>
    <t>富士山電力株式会社</t>
  </si>
  <si>
    <t>石川電力株式会社</t>
  </si>
  <si>
    <t>福井電力株式会社</t>
  </si>
  <si>
    <t>株式会社MKエネルギー</t>
  </si>
  <si>
    <t>株式会社Optimized Energy</t>
  </si>
  <si>
    <t>エネラボ株式会社</t>
  </si>
  <si>
    <t>株式会社ネクシィーズ・ゼロ</t>
  </si>
  <si>
    <t>地元電力株式会社</t>
  </si>
  <si>
    <t>横浜ウォーター株式会社</t>
  </si>
  <si>
    <t>スマートエナジー磐田株式会社</t>
  </si>
  <si>
    <t>そうまIグリッド合同会社</t>
  </si>
  <si>
    <t>第一日本電力株式会社</t>
  </si>
  <si>
    <t>RWE Supply &amp; Trading Japan株式会社</t>
  </si>
  <si>
    <t>新潟県民電力株式会社</t>
  </si>
  <si>
    <t>エネトレード株式会社</t>
  </si>
  <si>
    <t>株式会社G.C.E</t>
  </si>
  <si>
    <t>Myシティ電力株式会社</t>
  </si>
  <si>
    <t>ニシムラ株式会社</t>
  </si>
  <si>
    <t>株式会社さくら新電力</t>
  </si>
  <si>
    <t>株式会社グローアップ</t>
  </si>
  <si>
    <t>佐賀電力株式会社</t>
  </si>
  <si>
    <t>大分県民電力株式会社</t>
  </si>
  <si>
    <t>いこま市民パワー株式会社</t>
  </si>
  <si>
    <t>株式会社コープでんき東北</t>
  </si>
  <si>
    <t>おもてなし山形株式会社</t>
  </si>
  <si>
    <t>長野都市ガス株式会社</t>
  </si>
  <si>
    <t>上田ガス株式会社</t>
  </si>
  <si>
    <t>株式会社内藤工業所</t>
  </si>
  <si>
    <t>株式会社シグナストラスト</t>
  </si>
  <si>
    <t>ゲーテハウス株式会社</t>
  </si>
  <si>
    <t>株式会社恒電社</t>
  </si>
  <si>
    <t>岩手電力株式会社</t>
  </si>
  <si>
    <t>JPエネルギー株式会社</t>
  </si>
  <si>
    <t>兵庫電力株式会社</t>
  </si>
  <si>
    <t>大和ライフエナジア株式会社</t>
  </si>
  <si>
    <t>京都新電力株式会社</t>
  </si>
  <si>
    <t>株式会社エースタイル</t>
  </si>
  <si>
    <t>Cocoテラスたがわ株式会社</t>
  </si>
  <si>
    <t>東北電力エナジートレーディング株式会社</t>
  </si>
  <si>
    <t>株式会社横浜環境デザイン</t>
  </si>
  <si>
    <t>株式会社まち未来製作所</t>
  </si>
  <si>
    <t>TRENDE株式会社</t>
  </si>
  <si>
    <t>株式会社どさんこパワー</t>
  </si>
  <si>
    <t>トリニティエナジー株式会社</t>
  </si>
  <si>
    <t>株式会社地方創生テクノロジーラボ</t>
  </si>
  <si>
    <t>みなとみらい電力株式会社</t>
  </si>
  <si>
    <t>日本電灯電力販売株式会社</t>
  </si>
  <si>
    <t>株式会社LIXIL TEPCO スマートパートナーズ</t>
  </si>
  <si>
    <t>株式会社メディアクラウド</t>
  </si>
  <si>
    <t>株式会社NEXT ONE</t>
  </si>
  <si>
    <t>三菱瓦斯化学株式会社</t>
  </si>
  <si>
    <t>株式会社ユビニティー</t>
  </si>
  <si>
    <t>株式会社宮交シティ</t>
  </si>
  <si>
    <t>株式会社アルファライズ</t>
  </si>
  <si>
    <t>おおすみ半島スマートエネルギー株式会社</t>
  </si>
  <si>
    <t>有限会社Com-Allegro</t>
  </si>
  <si>
    <t>おきなわコープエナジー株式会社</t>
  </si>
  <si>
    <t>久慈地域エネルギー株式会社</t>
  </si>
  <si>
    <t>弘前ガス株式会社</t>
  </si>
  <si>
    <t>株式会社フォーバルテレコム</t>
  </si>
  <si>
    <t>株式会社グランデータ</t>
  </si>
  <si>
    <t>くるめエネルギー株式会社</t>
  </si>
  <si>
    <t>株式会社はまエネ</t>
  </si>
  <si>
    <t>松阪新電力株式会社</t>
  </si>
  <si>
    <t>ヒューリックプロパティソリューション株式会社</t>
  </si>
  <si>
    <t>宮崎電力株式会社</t>
  </si>
  <si>
    <t>三友エンテック株式会社</t>
  </si>
  <si>
    <t>東京電力リニューアブルパワー株式会社</t>
  </si>
  <si>
    <t>府中・調布まちなかエナジー株式会社</t>
  </si>
  <si>
    <t>伊勢志摩電力株式会社</t>
  </si>
  <si>
    <t>九州スポーツ電力株式会社</t>
  </si>
  <si>
    <t>株式会社CDエナジーダイレクト</t>
  </si>
  <si>
    <t>ジニーエナジー合同会社</t>
  </si>
  <si>
    <t>株式会社エネコード</t>
  </si>
  <si>
    <t>株式会社ぶんごおおのエナジー</t>
  </si>
  <si>
    <t>ヴィジョナリーパワー株式会社</t>
  </si>
  <si>
    <t>有明エナジー株式会社</t>
  </si>
  <si>
    <t>みちのくエコランドマネジメント株式会社</t>
  </si>
  <si>
    <t>厚木瓦斯株式会社</t>
  </si>
  <si>
    <t>株式会社エネ・ビジョン</t>
  </si>
  <si>
    <t>イワタニ三重株式会社</t>
  </si>
  <si>
    <t>株式会社マルヰ</t>
  </si>
  <si>
    <t>大多喜ガス株式会社</t>
  </si>
  <si>
    <t>ベスト・ウイング株式会社</t>
  </si>
  <si>
    <t>鈴与電力株式会社</t>
  </si>
  <si>
    <t>コープ電力株式会社</t>
  </si>
  <si>
    <t>生活協同組合コープぐんま</t>
  </si>
  <si>
    <t>とちぎコープ生活協同組合</t>
  </si>
  <si>
    <t>いばらきコープ生活協同組合</t>
  </si>
  <si>
    <t>亀岡ふるさとエナジー株式会社</t>
  </si>
  <si>
    <t>ISエナジー株式会社</t>
  </si>
  <si>
    <t>株式会社織戸組</t>
  </si>
  <si>
    <t>ふかやeパワー株式会社</t>
  </si>
  <si>
    <t>株式会社Link Life</t>
  </si>
  <si>
    <t>淡路島電力株式会社</t>
  </si>
  <si>
    <t>株式会社AIサポート</t>
  </si>
  <si>
    <t>株式会社グローバルキャスト</t>
  </si>
  <si>
    <t>日本エネルギー総合システム株式会社</t>
  </si>
  <si>
    <t>イワタニ東海株式会社</t>
  </si>
  <si>
    <t>株式会社デライトアップ</t>
  </si>
  <si>
    <t>イーゲート株式会社</t>
  </si>
  <si>
    <t>株式会社ところざわ未来電力</t>
  </si>
  <si>
    <t>朝日ガスエナジー株式会社</t>
  </si>
  <si>
    <t>株式会社エネファント</t>
  </si>
  <si>
    <t>株式会社エスエナジー</t>
  </si>
  <si>
    <t>ゼロテレコム株式会社</t>
  </si>
  <si>
    <t>株式会社Mpower</t>
  </si>
  <si>
    <t>秩父新電力株式会社</t>
  </si>
  <si>
    <t>みよしエナジー株式会社</t>
  </si>
  <si>
    <t>クレストエナジー合同会社</t>
  </si>
  <si>
    <t>東日本ガス株式会社</t>
  </si>
  <si>
    <t>東彩ガス株式会社</t>
  </si>
  <si>
    <t>綿半パートナーズ株式会社</t>
  </si>
  <si>
    <t>株式会社karch</t>
  </si>
  <si>
    <t>株式会社くきつ</t>
  </si>
  <si>
    <t>株式会社フィリッジ</t>
  </si>
  <si>
    <t>森の灯り株式会社</t>
  </si>
  <si>
    <t>株式会社かみでん里山公社</t>
  </si>
  <si>
    <t>レックスイノベーション株式会社</t>
  </si>
  <si>
    <t>ワイズテレコム株式会社</t>
  </si>
  <si>
    <t>株式会社三郷ひまわりエナジー</t>
  </si>
  <si>
    <t>株式会社球磨村森電力</t>
  </si>
  <si>
    <t>北日本ガス株式会社</t>
  </si>
  <si>
    <t>株式会社エコログ</t>
  </si>
  <si>
    <t>飯田まちづくり電力株式会社</t>
  </si>
  <si>
    <t>イワタニ長野株式会社</t>
  </si>
  <si>
    <t>シェルジャパン株式会社</t>
  </si>
  <si>
    <t>株式会社クボタ</t>
  </si>
  <si>
    <t>石油資源開発株式会社</t>
  </si>
  <si>
    <t>越後天然ガス株式会社</t>
  </si>
  <si>
    <t>株式会社大仙こまちパワー</t>
  </si>
  <si>
    <t>坂戸ガス株式会社</t>
  </si>
  <si>
    <t>株式会社デベロップ</t>
  </si>
  <si>
    <t>株式会社テレ・マーカー</t>
  </si>
  <si>
    <t>銚子電力株式会社</t>
  </si>
  <si>
    <t>MGCエネルギー株式会社</t>
  </si>
  <si>
    <t>合同会社ブライト</t>
  </si>
  <si>
    <t>福島フェニックス電力株式会社</t>
  </si>
  <si>
    <t>あんしん電力合同会社</t>
  </si>
  <si>
    <t>株式会社美作国電力</t>
  </si>
  <si>
    <t>エア・ウォーター株式会社</t>
  </si>
  <si>
    <t>株式会社サンジュニア</t>
  </si>
  <si>
    <t>八幡商事株式会社</t>
  </si>
  <si>
    <t>おいでんエネルギー株式会社</t>
  </si>
  <si>
    <t>株式会社イシオ</t>
  </si>
  <si>
    <t>北陸電力ビズ・エナジーソリューション株式会社</t>
  </si>
  <si>
    <t>リニューアブルトレード株式会社</t>
  </si>
  <si>
    <t>加賀市総合サービス株式会社</t>
  </si>
  <si>
    <t>丸紅伊那みらいでんき株式会社</t>
  </si>
  <si>
    <t>富士山エナジー株式会社</t>
  </si>
  <si>
    <t>株式会社エナネス</t>
  </si>
  <si>
    <t>WSエナジー株式会社</t>
  </si>
  <si>
    <t>TERA Energy株式会社</t>
  </si>
  <si>
    <t>株式会社ルーア</t>
  </si>
  <si>
    <t>MCPD合同会社</t>
  </si>
  <si>
    <t>テラスライト株式会社</t>
  </si>
  <si>
    <t>グリーンシティこばやし株式会社</t>
  </si>
  <si>
    <t>株式会社吉田石油店</t>
  </si>
  <si>
    <t>スマートエナジー熊本株式会社</t>
  </si>
  <si>
    <t>福山未来エナジー株式会社</t>
  </si>
  <si>
    <t>株式会社Kエナジー</t>
  </si>
  <si>
    <t>株式会社メディオテック</t>
  </si>
  <si>
    <t>株式会社Ｓａｎｋｏ ＩＢ</t>
  </si>
  <si>
    <t>ネクストワンインターナショナル株式会社</t>
  </si>
  <si>
    <t>AOIエネルギーソリューション株式会社</t>
  </si>
  <si>
    <t>五島市民電力株式会社</t>
  </si>
  <si>
    <t>電力保全サービス株式会社</t>
  </si>
  <si>
    <t>リストプロパティーズ株式会社</t>
  </si>
  <si>
    <t>ENECHANGE株式会社</t>
  </si>
  <si>
    <t>株式会社インフォシステム</t>
  </si>
  <si>
    <t>株式会社情熱電力</t>
  </si>
  <si>
    <t>バンプーパワートレーディング合同会社</t>
  </si>
  <si>
    <t>株式会社エイチティーピー</t>
  </si>
  <si>
    <t>株式会社センカク</t>
  </si>
  <si>
    <t>新電力いばらき株式会社</t>
  </si>
  <si>
    <t>緑屋電気株式会社</t>
  </si>
  <si>
    <t>A0608</t>
  </si>
  <si>
    <t>株式会社日精協サービスセンター</t>
  </si>
  <si>
    <t>株式会社ミナサポ</t>
  </si>
  <si>
    <t>A0610</t>
  </si>
  <si>
    <t>唐津電力株式会社</t>
  </si>
  <si>
    <t>RE100電力株式会社</t>
  </si>
  <si>
    <t>A0612</t>
  </si>
  <si>
    <t>日本エネルギーファーム株式会社</t>
  </si>
  <si>
    <t>A0614</t>
  </si>
  <si>
    <t>ベーシックネットワーク株式会社</t>
  </si>
  <si>
    <t>株式会社イーネットワーク</t>
  </si>
  <si>
    <t>A0616</t>
  </si>
  <si>
    <t>バイオガスエナジー株式会社</t>
  </si>
  <si>
    <t>スマートエコエナジー株式会社</t>
  </si>
  <si>
    <t>A0620</t>
  </si>
  <si>
    <t>株式会社LENETS</t>
  </si>
  <si>
    <t>A0621</t>
  </si>
  <si>
    <t>株式会社あおぞら</t>
  </si>
  <si>
    <t>アイエスジー株式会社</t>
  </si>
  <si>
    <t>A0623</t>
  </si>
  <si>
    <t>株式会社富士山電力</t>
  </si>
  <si>
    <t>堀川産業株式会社</t>
  </si>
  <si>
    <t>A0625</t>
  </si>
  <si>
    <t>株式会社プラニカ</t>
  </si>
  <si>
    <t>A0628</t>
  </si>
  <si>
    <t>株式会社シェアリングエネルギー</t>
  </si>
  <si>
    <t>新電力新潟株式会社</t>
  </si>
  <si>
    <t>株式会社横須賀アーバンウッドパワー</t>
  </si>
  <si>
    <t>気仙沼グリーンエナジー株式会社</t>
  </si>
  <si>
    <t>株式会社ユーラスグリーンエナジー</t>
  </si>
  <si>
    <t>A0633</t>
  </si>
  <si>
    <t>株式会社サイホープロパティーズ</t>
  </si>
  <si>
    <t>A0634</t>
  </si>
  <si>
    <t>ネミー株式会社</t>
  </si>
  <si>
    <t>A0635</t>
  </si>
  <si>
    <t>GYRO HOLDINGS株式会社</t>
  </si>
  <si>
    <t>A0638</t>
  </si>
  <si>
    <t>株式会社Energy Concierge</t>
  </si>
  <si>
    <t>酒田天然瓦斯株式会社</t>
  </si>
  <si>
    <t>A0640</t>
  </si>
  <si>
    <t>東亜ガス株式会社</t>
  </si>
  <si>
    <t>株式会社三河の山里コミュニティパワー</t>
  </si>
  <si>
    <t>新潟スワンエナジー株式会社</t>
  </si>
  <si>
    <t>A0643</t>
  </si>
  <si>
    <t>エコ健システム株式会社</t>
  </si>
  <si>
    <t>グリーンピープルズパワー株式会社</t>
  </si>
  <si>
    <t>A0646</t>
  </si>
  <si>
    <t>レネックスホールディングス株式会社</t>
  </si>
  <si>
    <t>A0647</t>
  </si>
  <si>
    <t>レネックス電力合同会社</t>
  </si>
  <si>
    <t>A0648</t>
  </si>
  <si>
    <t>株式会社マルイファシリティーズ</t>
  </si>
  <si>
    <t>株式会社デンケン</t>
  </si>
  <si>
    <t>株式会社東名</t>
  </si>
  <si>
    <t>北海道電力コクリエーション株式会社</t>
  </si>
  <si>
    <t>A0653</t>
  </si>
  <si>
    <t>NTTアノードエナジー株式会社</t>
  </si>
  <si>
    <t>A0654</t>
  </si>
  <si>
    <t>スマート電気株式会社</t>
  </si>
  <si>
    <t>株式会社唐津パワーホールディングス</t>
  </si>
  <si>
    <t>A0656</t>
  </si>
  <si>
    <t>株式会社クリーンエネルギー総合研究所</t>
  </si>
  <si>
    <t>A0657</t>
  </si>
  <si>
    <t>株式会社スマートエナジー</t>
  </si>
  <si>
    <t>A0658</t>
  </si>
  <si>
    <t>新電力株式会社</t>
  </si>
  <si>
    <t>A0659</t>
  </si>
  <si>
    <t>株式会社かづのパワー</t>
  </si>
  <si>
    <t>A0660</t>
  </si>
  <si>
    <t>UNIVERGY株式会社</t>
  </si>
  <si>
    <t>A0661</t>
  </si>
  <si>
    <t>JR西日本住宅サービス株式会社</t>
  </si>
  <si>
    <t>A0663</t>
  </si>
  <si>
    <t>株式会社アイキューブ・マーケティング</t>
  </si>
  <si>
    <t>A0664</t>
  </si>
  <si>
    <t>デジタルグリッド株式会社</t>
  </si>
  <si>
    <t>A0665</t>
  </si>
  <si>
    <t>ワタミエコパワー株式会社</t>
  </si>
  <si>
    <t>A0666</t>
  </si>
  <si>
    <t>株式会社西九州させぼパワーズ</t>
  </si>
  <si>
    <t>たんたんエナジー株式会社</t>
  </si>
  <si>
    <t>A0668</t>
  </si>
  <si>
    <t>株式会社能勢・豊能まちづくり</t>
  </si>
  <si>
    <t>A0669</t>
  </si>
  <si>
    <t>ｙｈ株式会社</t>
  </si>
  <si>
    <t>A0670</t>
  </si>
  <si>
    <t>株式会社再エネ思考電力</t>
  </si>
  <si>
    <t>A0671</t>
  </si>
  <si>
    <t>株式会社スマート</t>
  </si>
  <si>
    <t>A0673</t>
  </si>
  <si>
    <t>株式会社ジャパネットサービスイノベーション</t>
  </si>
  <si>
    <t>A0674</t>
  </si>
  <si>
    <t>かみすでんき株式会社</t>
  </si>
  <si>
    <t>A0675</t>
  </si>
  <si>
    <t>株式会社リクルート</t>
  </si>
  <si>
    <t>A0676</t>
  </si>
  <si>
    <t>ＫＢＮ株式会社</t>
  </si>
  <si>
    <t>A0677</t>
  </si>
  <si>
    <t>株式会社しおさい電力</t>
  </si>
  <si>
    <t>A0678</t>
  </si>
  <si>
    <t>アスエネ株式会社</t>
  </si>
  <si>
    <t>TEPCOライフサービス株式会社</t>
  </si>
  <si>
    <t>A0680</t>
  </si>
  <si>
    <t>会津エナジー株式会社</t>
  </si>
  <si>
    <t>A0681</t>
  </si>
  <si>
    <t>うべ未来エネルギー株式会社</t>
  </si>
  <si>
    <t>A0683</t>
  </si>
  <si>
    <t>永井自動車工業株式会社</t>
  </si>
  <si>
    <t>A0684</t>
  </si>
  <si>
    <t>小島電機工業株式会社</t>
  </si>
  <si>
    <t>A0685</t>
  </si>
  <si>
    <t>陸前高田しみんエネルギー株式会社</t>
  </si>
  <si>
    <t>A0686</t>
  </si>
  <si>
    <t>株式会社アーク</t>
  </si>
  <si>
    <t>A0687</t>
  </si>
  <si>
    <t>株式会社チャームドライフ</t>
  </si>
  <si>
    <t>A0688</t>
  </si>
  <si>
    <t>株式会社エイワット</t>
  </si>
  <si>
    <t>A0689</t>
  </si>
  <si>
    <t>スターティア株式会社</t>
  </si>
  <si>
    <t>A0690</t>
  </si>
  <si>
    <t>東広島スマートエネルギー株式会社</t>
  </si>
  <si>
    <t>A0691</t>
  </si>
  <si>
    <t>OVOエナジージャパン合同会社</t>
  </si>
  <si>
    <t>A0692</t>
  </si>
  <si>
    <t>旭化成株式会社</t>
  </si>
  <si>
    <t>A0693</t>
  </si>
  <si>
    <t>京和ガス株式会社</t>
  </si>
  <si>
    <t>A0694</t>
  </si>
  <si>
    <t>株式会社トラストバンク</t>
  </si>
  <si>
    <t>A0695</t>
  </si>
  <si>
    <t>ＫＭパワー株式会社</t>
  </si>
  <si>
    <t>A0696</t>
  </si>
  <si>
    <t>株式会社岡崎建材</t>
  </si>
  <si>
    <t>A0697</t>
  </si>
  <si>
    <t>Olympia Energy株式会社</t>
  </si>
  <si>
    <t>A0698</t>
  </si>
  <si>
    <t>株式会社エフオン</t>
  </si>
  <si>
    <t>A0699</t>
  </si>
  <si>
    <t>株式会社岡崎さくら電力</t>
  </si>
  <si>
    <t>A0700</t>
  </si>
  <si>
    <t>節約電力株式会社</t>
  </si>
  <si>
    <t>A0701</t>
  </si>
  <si>
    <t>株式会社平安コーポレーション</t>
  </si>
  <si>
    <t>A0702</t>
  </si>
  <si>
    <t>旭マルヰガス株式会社</t>
  </si>
  <si>
    <t>A0703</t>
  </si>
  <si>
    <t>ＪＲＥトレーディング株式会社</t>
  </si>
  <si>
    <t>A0704</t>
  </si>
  <si>
    <t>Castleton Commodities Japan 合同会社</t>
  </si>
  <si>
    <t>A0705</t>
  </si>
  <si>
    <t>神戸電力株式会社</t>
  </si>
  <si>
    <t>A0706</t>
  </si>
  <si>
    <t>一般社団法人全国新エネルギー次世代設備施工協会</t>
  </si>
  <si>
    <t>A0707</t>
  </si>
  <si>
    <t>Ｖａｌｈａｌｌ合同会社</t>
  </si>
  <si>
    <t>A0708</t>
  </si>
  <si>
    <t>エア・ウォーター・ライフソリューション株式会社</t>
  </si>
  <si>
    <t>A0709</t>
  </si>
  <si>
    <t>生活協同組合ひろしま</t>
  </si>
  <si>
    <t>A0710</t>
  </si>
  <si>
    <t>株式会社京楽産業ホールディングス</t>
  </si>
  <si>
    <t>A0711</t>
  </si>
  <si>
    <t>株式会社RenoLabo</t>
  </si>
  <si>
    <t>A0712</t>
  </si>
  <si>
    <t>アークエルテクノロジーズ株式会社</t>
  </si>
  <si>
    <t>A0713</t>
  </si>
  <si>
    <t>弥富ガス協同組合</t>
  </si>
  <si>
    <t>A0714</t>
  </si>
  <si>
    <t>エルメック株式会社</t>
  </si>
  <si>
    <t>A0715</t>
  </si>
  <si>
    <t>株式会社オズエナジー</t>
  </si>
  <si>
    <t>A0716</t>
  </si>
  <si>
    <t>レモンガス株式会社</t>
  </si>
  <si>
    <t>A0717</t>
  </si>
  <si>
    <t>株式会社ネオ・コーポレーション</t>
  </si>
  <si>
    <t>A0718</t>
  </si>
  <si>
    <t>株式会社日本海水</t>
  </si>
  <si>
    <t>A0719</t>
  </si>
  <si>
    <t>株式会社イーネットワークネクスト</t>
  </si>
  <si>
    <t>A0720</t>
  </si>
  <si>
    <t>株式会社ａｆｔｅｒＦＩＴ</t>
  </si>
  <si>
    <t>A0721</t>
  </si>
  <si>
    <t>中小企業支援株式会社</t>
  </si>
  <si>
    <t>A0722</t>
  </si>
  <si>
    <t>サントラベラーズサービス有限会社</t>
  </si>
  <si>
    <t>A0723</t>
  </si>
  <si>
    <t>株式会社カインドホーム</t>
  </si>
  <si>
    <t>A0724</t>
  </si>
  <si>
    <t>株式会社エナテックス</t>
  </si>
  <si>
    <t>A0725</t>
  </si>
  <si>
    <t>合同会社Ｐｅａｋ8</t>
  </si>
  <si>
    <t>A0726</t>
  </si>
  <si>
    <t>八千代エンジニヤリング株式会社</t>
  </si>
  <si>
    <t>A0727</t>
  </si>
  <si>
    <t>日本海ガス株式会社</t>
  </si>
  <si>
    <t>A0728</t>
  </si>
  <si>
    <t>木曽三川電力みのかも株式会社</t>
  </si>
  <si>
    <t>A0729</t>
  </si>
  <si>
    <t>神楽電力株式会社</t>
  </si>
  <si>
    <t>A0730</t>
  </si>
  <si>
    <t>ゆきぐに新電力株式会社</t>
  </si>
  <si>
    <t>A0732</t>
  </si>
  <si>
    <t>株式会社ながさきサステナエナジー</t>
  </si>
  <si>
    <t>A0733</t>
  </si>
  <si>
    <t>葛尾創生電力株式会社</t>
  </si>
  <si>
    <t>A0734</t>
  </si>
  <si>
    <t>株式会社I&amp;I</t>
  </si>
  <si>
    <t>A0735</t>
  </si>
  <si>
    <t>Infinity Ring株式会社</t>
  </si>
  <si>
    <t>A0736</t>
  </si>
  <si>
    <t>ワラビ合同会社</t>
  </si>
  <si>
    <t>A0737</t>
  </si>
  <si>
    <t>株式会社ライフエナジー</t>
  </si>
  <si>
    <t>A0738</t>
  </si>
  <si>
    <t>株式会社グルーヴエナジー</t>
  </si>
  <si>
    <t>A0739</t>
  </si>
  <si>
    <t>高知ニューエナジー株式会社</t>
  </si>
  <si>
    <t>A0740</t>
  </si>
  <si>
    <t>もみじ電力株式会社</t>
  </si>
  <si>
    <t>A0741</t>
  </si>
  <si>
    <t>Nature株式会社</t>
  </si>
  <si>
    <t>A0742</t>
  </si>
  <si>
    <t>株式会社縁人</t>
  </si>
  <si>
    <t>A0743</t>
  </si>
  <si>
    <t>T＆Tエナジー株式会社</t>
  </si>
  <si>
    <t>A0744</t>
  </si>
  <si>
    <t>株式会社ルーク</t>
  </si>
  <si>
    <t>A0745</t>
  </si>
  <si>
    <t>株式会社ふくしま未来パワー</t>
  </si>
  <si>
    <t>A0746</t>
  </si>
  <si>
    <t>かけがわ報徳パワー株式会社</t>
  </si>
  <si>
    <t>A0747</t>
  </si>
  <si>
    <t>SustainableEnergy株式会社</t>
  </si>
  <si>
    <t>A0748</t>
  </si>
  <si>
    <t>穂の国とよはし電力株式会社</t>
  </si>
  <si>
    <t>A0750</t>
  </si>
  <si>
    <t>ReGen100株式会社</t>
  </si>
  <si>
    <t>A0751</t>
  </si>
  <si>
    <t>株式会社IMPRESS</t>
  </si>
  <si>
    <t>A0752</t>
  </si>
  <si>
    <t>イワタニセントラル北海道株式会社</t>
  </si>
  <si>
    <t>A0753</t>
  </si>
  <si>
    <t>ホームタウンエナジー株式会社</t>
  </si>
  <si>
    <t>A0754</t>
  </si>
  <si>
    <t>株式会社彩の国でんき</t>
  </si>
  <si>
    <t>A0755</t>
  </si>
  <si>
    <t>株式会社SCN電力</t>
  </si>
  <si>
    <t>A0757</t>
  </si>
  <si>
    <t>株式会社eパワー</t>
  </si>
  <si>
    <t>A0758</t>
  </si>
  <si>
    <t>株式会社みやきエネルギー</t>
  </si>
  <si>
    <t>A0759</t>
  </si>
  <si>
    <t>株式会社クリーンベンチャー２１</t>
  </si>
  <si>
    <t>A0760</t>
  </si>
  <si>
    <t>三河商事株式会社</t>
  </si>
  <si>
    <t>A0761</t>
  </si>
  <si>
    <t>株式会社みとや</t>
  </si>
  <si>
    <t>A0762</t>
  </si>
  <si>
    <t>三州電力株式会社</t>
  </si>
  <si>
    <t>A0763</t>
  </si>
  <si>
    <t>フラットエナジー株式会社</t>
  </si>
  <si>
    <t>A0764</t>
  </si>
  <si>
    <t>沖縄新エネ開発株式会社</t>
  </si>
  <si>
    <t>A0765</t>
  </si>
  <si>
    <t>株式会社未来創造社</t>
  </si>
  <si>
    <t>A0766</t>
  </si>
  <si>
    <t>つづくみらいエナジー株式会社</t>
  </si>
  <si>
    <t>A0767</t>
  </si>
  <si>
    <t>株式会社ウィット</t>
  </si>
  <si>
    <t>A0768</t>
  </si>
  <si>
    <t>EGトレーディング合同会社</t>
  </si>
  <si>
    <t>A0769</t>
  </si>
  <si>
    <t>株式会社中庄商店</t>
  </si>
  <si>
    <t>A0770</t>
  </si>
  <si>
    <t>株式会社ほくだん</t>
  </si>
  <si>
    <t>A0771</t>
  </si>
  <si>
    <t>株式会社イー・アドバンス</t>
  </si>
  <si>
    <t>A0772</t>
  </si>
  <si>
    <t>株式会社エスコ</t>
  </si>
  <si>
    <t>A0773</t>
  </si>
  <si>
    <t>株式会社Qvou</t>
  </si>
  <si>
    <t>A0774</t>
  </si>
  <si>
    <t>株式会社コノミヤホールディングス</t>
  </si>
  <si>
    <t>A0775</t>
  </si>
  <si>
    <t>森の国から電力株式会社</t>
  </si>
  <si>
    <t>A0776</t>
  </si>
  <si>
    <t>自由でんき株式会社</t>
  </si>
  <si>
    <t>A0777</t>
  </si>
  <si>
    <t>住友商事株式会社</t>
  </si>
  <si>
    <t>A0780</t>
  </si>
  <si>
    <t>株式会社ビジョン</t>
  </si>
  <si>
    <t>A0781</t>
  </si>
  <si>
    <t>株式会社丸の内電力</t>
  </si>
  <si>
    <t>A0782</t>
  </si>
  <si>
    <t>西川建材工業株式会社</t>
  </si>
  <si>
    <t>A0783</t>
  </si>
  <si>
    <t>株式会社中京電力</t>
  </si>
  <si>
    <t>A0784</t>
  </si>
  <si>
    <t>箕面ゆずる電力株式会社</t>
  </si>
  <si>
    <t>A0785</t>
  </si>
  <si>
    <t>株式会社クオリティプラス</t>
  </si>
  <si>
    <t>A0786</t>
  </si>
  <si>
    <t>Y.W.C.株式会社</t>
  </si>
  <si>
    <t>A0787</t>
  </si>
  <si>
    <t>株式会社フジコー</t>
  </si>
  <si>
    <t>A0788</t>
  </si>
  <si>
    <t>株式会社ミライネクト</t>
  </si>
  <si>
    <t>A0789</t>
  </si>
  <si>
    <t>シャチ電工株式会社</t>
  </si>
  <si>
    <t>A0790</t>
  </si>
  <si>
    <t>株式会社そらいろ電力</t>
  </si>
  <si>
    <t>A0791</t>
  </si>
  <si>
    <t>株式会社タケエイ</t>
  </si>
  <si>
    <t>A0792</t>
  </si>
  <si>
    <t>株式会社MTエナジー</t>
  </si>
  <si>
    <t>A0793</t>
  </si>
  <si>
    <t>TGオクトパスエナジー株式会社</t>
  </si>
  <si>
    <t>A0794</t>
  </si>
  <si>
    <t>ファーストドア電力株式会社</t>
  </si>
  <si>
    <t>A0795</t>
  </si>
  <si>
    <t>株式会社メディロム</t>
  </si>
  <si>
    <t>A0796</t>
  </si>
  <si>
    <t>東北電力フロンティア株式会社</t>
  </si>
  <si>
    <t>A0797</t>
  </si>
  <si>
    <t>株式会社エクソル</t>
  </si>
  <si>
    <t>A0798</t>
  </si>
  <si>
    <t>株式会社ファラデー</t>
  </si>
  <si>
    <t>A0799</t>
  </si>
  <si>
    <t>HGE株式会社</t>
  </si>
  <si>
    <t>A0800</t>
  </si>
  <si>
    <t>有限会社M’sシステム</t>
  </si>
  <si>
    <t>A0801</t>
  </si>
  <si>
    <t>RE CAPITAL株式会社</t>
  </si>
  <si>
    <t>A0802</t>
  </si>
  <si>
    <t>大塚ビジネスサポート株式会社</t>
  </si>
  <si>
    <t>A0803</t>
  </si>
  <si>
    <t>出雲ケーブルビジョン株式会社</t>
  </si>
  <si>
    <t>A0804</t>
  </si>
  <si>
    <t>株式会社トーラス</t>
  </si>
  <si>
    <t>A0805</t>
  </si>
  <si>
    <t>株式会社パワーネットワークス</t>
  </si>
  <si>
    <t>A0806</t>
  </si>
  <si>
    <t>いずも縁結び電力株式会社</t>
  </si>
  <si>
    <t>A0807</t>
  </si>
  <si>
    <t>恵那電力株式会社</t>
  </si>
  <si>
    <t>A0808</t>
  </si>
  <si>
    <t>宇都宮ライトパワー株式会社</t>
  </si>
  <si>
    <t>A0809</t>
  </si>
  <si>
    <t>帯広電力株式会社</t>
  </si>
  <si>
    <t>A0810</t>
  </si>
  <si>
    <t>フジ物産株式会社</t>
  </si>
  <si>
    <t>A0811</t>
  </si>
  <si>
    <t>Trafigura Japan 株式会社</t>
  </si>
  <si>
    <t>A0812</t>
  </si>
  <si>
    <t>金沢エナジー株式会社</t>
  </si>
  <si>
    <t>A0813</t>
  </si>
  <si>
    <t>株式会社シモセ</t>
  </si>
  <si>
    <t>A0814</t>
  </si>
  <si>
    <t>株式会社未来ネット</t>
  </si>
  <si>
    <t>A0815</t>
  </si>
  <si>
    <t>Energy Creation株式会社</t>
  </si>
  <si>
    <t>A0816</t>
  </si>
  <si>
    <t>エナジーグリッド株式会社</t>
  </si>
  <si>
    <t>A0817</t>
  </si>
  <si>
    <t>株式会社なんとエナジー</t>
  </si>
  <si>
    <t>A0818</t>
  </si>
  <si>
    <t>EDF Trading Japan株式会社</t>
  </si>
  <si>
    <t>A0819</t>
  </si>
  <si>
    <t>株式会社ボーダレス・ジャパン</t>
  </si>
  <si>
    <t>A0820</t>
  </si>
  <si>
    <t>株式会社ワット</t>
  </si>
  <si>
    <t>A0821</t>
  </si>
  <si>
    <t>ジケイ・スペース株式会社</t>
  </si>
  <si>
    <t>A0822</t>
  </si>
  <si>
    <t>広島ガス株式会社</t>
  </si>
  <si>
    <t>A0823</t>
  </si>
  <si>
    <t>ヒカリラインサービス株式会社</t>
  </si>
  <si>
    <t>A0824</t>
  </si>
  <si>
    <t>株式会社ＩＱｇ</t>
  </si>
  <si>
    <t>A0825</t>
  </si>
  <si>
    <t>エナジーサプライ株式会社</t>
  </si>
  <si>
    <t>A0826</t>
  </si>
  <si>
    <t>株式会社ＦＰＳ</t>
  </si>
  <si>
    <t>A0827</t>
  </si>
  <si>
    <t>大熊るるるん電力株式会社</t>
  </si>
  <si>
    <t>A0828</t>
  </si>
  <si>
    <t>株式会社エイブル</t>
  </si>
  <si>
    <t>A0829</t>
  </si>
  <si>
    <t>特種東海製紙株式会社</t>
  </si>
  <si>
    <t>A0830</t>
  </si>
  <si>
    <t>トータルクリエート株式会社</t>
  </si>
  <si>
    <t>A0831</t>
  </si>
  <si>
    <t>おきたま新電力株式会社</t>
  </si>
  <si>
    <t>A0832</t>
  </si>
  <si>
    <t>Ｗｅｌｌ Ｅｎｅｒｇｙ株式会社</t>
  </si>
  <si>
    <t>A0833</t>
  </si>
  <si>
    <t>カスタマイズドエナジーソリューションズジャパン株式会社</t>
  </si>
  <si>
    <t>A0834</t>
  </si>
  <si>
    <t>イオン株式会社</t>
  </si>
  <si>
    <t>登録番号</t>
    <phoneticPr fontId="1"/>
  </si>
  <si>
    <t>↑半角で入力してください。</t>
    <rPh sb="1" eb="3">
      <t>ハンカク</t>
    </rPh>
    <rPh sb="4" eb="6">
      <t>ニュウリョク</t>
    </rPh>
    <phoneticPr fontId="1"/>
  </si>
  <si>
    <t>　提出いただいた計画の内容に修正等が必要な場合は、</t>
    <phoneticPr fontId="1"/>
  </si>
  <si>
    <t>　市または本計画に係る審査業務の受託事業者から別途連絡させていただきます。</t>
    <phoneticPr fontId="1"/>
  </si>
  <si>
    <t>　　　　　2   ※印の欄には、記載しないこと。</t>
    <phoneticPr fontId="1"/>
  </si>
  <si>
    <t>電気自動車、圧縮天然ガス（ＣＮＧ）車、ハイブリッド車、低燃費車、低排出ガス認定車等の低公害車の購入・選択に取り組んでいる</t>
    <phoneticPr fontId="1"/>
  </si>
  <si>
    <t>保温性の高いポットの使用など給湯の適正管理を行っている</t>
    <rPh sb="0" eb="2">
      <t>ホオン</t>
    </rPh>
    <rPh sb="2" eb="3">
      <t>セイ</t>
    </rPh>
    <rPh sb="4" eb="5">
      <t>タカ</t>
    </rPh>
    <rPh sb="10" eb="12">
      <t>シヨウ</t>
    </rPh>
    <rPh sb="14" eb="16">
      <t>キュウトウ</t>
    </rPh>
    <rPh sb="17" eb="19">
      <t>テキセイ</t>
    </rPh>
    <rPh sb="19" eb="21">
      <t>カンリ</t>
    </rPh>
    <rPh sb="22" eb="23">
      <t>オコ</t>
    </rPh>
    <phoneticPr fontId="1"/>
  </si>
  <si>
    <t>節水コマ、自動水栓などによる節水を行っている</t>
    <rPh sb="0" eb="2">
      <t>セッスイ</t>
    </rPh>
    <rPh sb="5" eb="7">
      <t>ジドウ</t>
    </rPh>
    <rPh sb="7" eb="9">
      <t>ミズセン</t>
    </rPh>
    <rPh sb="14" eb="16">
      <t>セッスイ</t>
    </rPh>
    <rPh sb="17" eb="18">
      <t>オコ</t>
    </rPh>
    <phoneticPr fontId="1"/>
  </si>
  <si>
    <t>ボイラー等の廃熱の利用を行っている</t>
    <rPh sb="4" eb="5">
      <t>トウ</t>
    </rPh>
    <rPh sb="6" eb="8">
      <t>ハイネツ</t>
    </rPh>
    <rPh sb="9" eb="11">
      <t>リヨウ</t>
    </rPh>
    <rPh sb="12" eb="13">
      <t>オコ</t>
    </rPh>
    <phoneticPr fontId="1"/>
  </si>
  <si>
    <t>最大積載量に見合った輸送単位の設定を行っている</t>
    <rPh sb="0" eb="2">
      <t>サイダイ</t>
    </rPh>
    <rPh sb="2" eb="4">
      <t>セキサイ</t>
    </rPh>
    <rPh sb="4" eb="5">
      <t>リョウ</t>
    </rPh>
    <rPh sb="6" eb="8">
      <t>ミア</t>
    </rPh>
    <rPh sb="10" eb="12">
      <t>ユソウ</t>
    </rPh>
    <rPh sb="12" eb="14">
      <t>タンイ</t>
    </rPh>
    <rPh sb="15" eb="17">
      <t>セッテイ</t>
    </rPh>
    <rPh sb="18" eb="19">
      <t>オコ</t>
    </rPh>
    <phoneticPr fontId="1"/>
  </si>
  <si>
    <t>環境に配慮した物品等の調達に係る基準・リストを作成し、現状に合わせて見直しを行っている</t>
    <rPh sb="0" eb="2">
      <t>カンキョウ</t>
    </rPh>
    <rPh sb="3" eb="5">
      <t>ハイリョ</t>
    </rPh>
    <rPh sb="7" eb="9">
      <t>ブッピン</t>
    </rPh>
    <rPh sb="9" eb="10">
      <t>トウ</t>
    </rPh>
    <rPh sb="11" eb="13">
      <t>チョウタツ</t>
    </rPh>
    <rPh sb="14" eb="15">
      <t>カカ</t>
    </rPh>
    <rPh sb="16" eb="18">
      <t>キジュン</t>
    </rPh>
    <rPh sb="23" eb="25">
      <t>サクセイ</t>
    </rPh>
    <rPh sb="27" eb="29">
      <t>ゲンジョウ</t>
    </rPh>
    <rPh sb="30" eb="31">
      <t>ア</t>
    </rPh>
    <rPh sb="34" eb="36">
      <t>ミナオ</t>
    </rPh>
    <rPh sb="38" eb="39">
      <t>オコ</t>
    </rPh>
    <phoneticPr fontId="1"/>
  </si>
  <si>
    <t>原料・中間材の購入に当たって環境配慮のチェックを行っている</t>
    <rPh sb="0" eb="2">
      <t>ゲンリョウ</t>
    </rPh>
    <rPh sb="3" eb="5">
      <t>チュウカン</t>
    </rPh>
    <rPh sb="5" eb="6">
      <t>ザイ</t>
    </rPh>
    <rPh sb="7" eb="9">
      <t>コウニュウ</t>
    </rPh>
    <rPh sb="10" eb="11">
      <t>ア</t>
    </rPh>
    <rPh sb="14" eb="16">
      <t>カンキョウ</t>
    </rPh>
    <rPh sb="16" eb="18">
      <t>ハイリョ</t>
    </rPh>
    <rPh sb="24" eb="25">
      <t>オコ</t>
    </rPh>
    <phoneticPr fontId="1"/>
  </si>
  <si>
    <t>※ 低炭素電力の受入による削減量を加味する場合は、以下にご記入ください（複数事業者がある場合は2行目以降に記載ください）。</t>
    <rPh sb="2" eb="5">
      <t>テイタンソ</t>
    </rPh>
    <rPh sb="5" eb="7">
      <t>デンリョク</t>
    </rPh>
    <rPh sb="8" eb="10">
      <t>ウケイレ</t>
    </rPh>
    <rPh sb="13" eb="15">
      <t>サクゲン</t>
    </rPh>
    <rPh sb="15" eb="16">
      <t>リョウ</t>
    </rPh>
    <rPh sb="17" eb="19">
      <t>カミ</t>
    </rPh>
    <rPh sb="21" eb="23">
      <t>バアイ</t>
    </rPh>
    <rPh sb="25" eb="27">
      <t>イカ</t>
    </rPh>
    <rPh sb="29" eb="31">
      <t>キニュウ</t>
    </rPh>
    <rPh sb="36" eb="38">
      <t>フクスウ</t>
    </rPh>
    <rPh sb="38" eb="41">
      <t>ジギョウシャ</t>
    </rPh>
    <rPh sb="44" eb="46">
      <t>バアイ</t>
    </rPh>
    <rPh sb="48" eb="49">
      <t>ギョウ</t>
    </rPh>
    <rPh sb="49" eb="50">
      <t>メ</t>
    </rPh>
    <rPh sb="50" eb="52">
      <t>イコウ</t>
    </rPh>
    <rPh sb="53" eb="55">
      <t>キサイ</t>
    </rPh>
    <phoneticPr fontId="1"/>
  </si>
  <si>
    <r>
      <t>※ 削減量（</t>
    </r>
    <r>
      <rPr>
        <b/>
        <sz val="11"/>
        <rFont val="ＭＳ Ｐゴシック"/>
        <family val="3"/>
        <charset val="128"/>
      </rPr>
      <t>右端</t>
    </r>
    <r>
      <rPr>
        <sz val="11"/>
        <rFont val="ＭＳ Ｐゴシック"/>
        <family val="3"/>
        <charset val="128"/>
      </rPr>
      <t>のセル）が自動計算される内容と異なる場合は直接入力してください。</t>
    </r>
    <rPh sb="2" eb="4">
      <t>サクゲン</t>
    </rPh>
    <rPh sb="4" eb="5">
      <t>リョウ</t>
    </rPh>
    <rPh sb="6" eb="8">
      <t>ミギハシ</t>
    </rPh>
    <rPh sb="13" eb="15">
      <t>ジドウ</t>
    </rPh>
    <rPh sb="15" eb="17">
      <t>ケイサン</t>
    </rPh>
    <rPh sb="20" eb="22">
      <t>ナイヨウ</t>
    </rPh>
    <rPh sb="23" eb="24">
      <t>コト</t>
    </rPh>
    <rPh sb="26" eb="28">
      <t>バアイ</t>
    </rPh>
    <rPh sb="29" eb="31">
      <t>チョクセツ</t>
    </rPh>
    <rPh sb="31" eb="33">
      <t>ニュウリョク</t>
    </rPh>
    <phoneticPr fontId="1"/>
  </si>
  <si>
    <t>　1 紙の使用量の抑制（再生紙については「項目⑤グリーン購入」で回答）</t>
    <phoneticPr fontId="1"/>
  </si>
  <si>
    <t>アドレス：datsutansoshakai-suishin@city.saitama.lg.jp</t>
    <phoneticPr fontId="1"/>
  </si>
  <si>
    <r>
      <t xml:space="preserve">提出先：
</t>
    </r>
    <r>
      <rPr>
        <sz val="10"/>
        <rFont val="ＭＳ Ｐゴシック"/>
        <family val="3"/>
        <charset val="128"/>
      </rPr>
      <t>さいたま市環境局環境共生部脱炭素社会推進課政策推進係（市役所本庁舎7階）</t>
    </r>
    <rPh sb="0" eb="2">
      <t>テイシュツ</t>
    </rPh>
    <rPh sb="2" eb="3">
      <t>サキ</t>
    </rPh>
    <rPh sb="9" eb="10">
      <t>シ</t>
    </rPh>
    <rPh sb="10" eb="13">
      <t>カンキョウキョク</t>
    </rPh>
    <rPh sb="13" eb="15">
      <t>カンキョウ</t>
    </rPh>
    <rPh sb="15" eb="17">
      <t>キョウセイ</t>
    </rPh>
    <rPh sb="17" eb="18">
      <t>ブ</t>
    </rPh>
    <rPh sb="18" eb="26">
      <t>ダツタンソシャカイスイシンカ</t>
    </rPh>
    <rPh sb="26" eb="28">
      <t>セイサク</t>
    </rPh>
    <rPh sb="28" eb="30">
      <t>スイシン</t>
    </rPh>
    <rPh sb="30" eb="31">
      <t>カカリ</t>
    </rPh>
    <rPh sb="32" eb="35">
      <t>シヤクショ</t>
    </rPh>
    <rPh sb="35" eb="37">
      <t>ホンチョウ</t>
    </rPh>
    <rPh sb="37" eb="38">
      <t>シャ</t>
    </rPh>
    <rPh sb="39" eb="40">
      <t>カイ</t>
    </rPh>
    <phoneticPr fontId="1"/>
  </si>
  <si>
    <t>6</t>
    <phoneticPr fontId="1"/>
  </si>
  <si>
    <t>目標</t>
    <rPh sb="0" eb="2">
      <t>モクヒョウ</t>
    </rPh>
    <phoneticPr fontId="1"/>
  </si>
  <si>
    <t>実績</t>
    <rPh sb="0" eb="2">
      <t>ジッセキ</t>
    </rPh>
    <phoneticPr fontId="1"/>
  </si>
  <si>
    <t>基準排出量原単位：</t>
    <rPh sb="0" eb="2">
      <t>キジュン</t>
    </rPh>
    <rPh sb="2" eb="4">
      <t>ハイシュツ</t>
    </rPh>
    <rPh sb="4" eb="5">
      <t>リョウ</t>
    </rPh>
    <rPh sb="5" eb="8">
      <t>ゲンタンイ</t>
    </rPh>
    <phoneticPr fontId="1"/>
  </si>
  <si>
    <r>
      <t>CO</t>
    </r>
    <r>
      <rPr>
        <sz val="11"/>
        <color indexed="8"/>
        <rFont val="Yu Gothic"/>
        <family val="3"/>
        <charset val="128"/>
      </rPr>
      <t>₂</t>
    </r>
    <r>
      <rPr>
        <sz val="11"/>
        <color indexed="8"/>
        <rFont val="ＭＳ 明朝"/>
        <family val="1"/>
        <charset val="128"/>
      </rPr>
      <t>換算（ｔ-CO</t>
    </r>
    <r>
      <rPr>
        <sz val="11"/>
        <color indexed="8"/>
        <rFont val="Yu Gothic"/>
        <family val="3"/>
        <charset val="128"/>
      </rPr>
      <t>₂</t>
    </r>
    <r>
      <rPr>
        <sz val="11"/>
        <color indexed="8"/>
        <rFont val="ＭＳ 明朝"/>
        <family val="1"/>
        <charset val="128"/>
      </rPr>
      <t>/指標）</t>
    </r>
    <rPh sb="12" eb="14">
      <t>シヒョウ</t>
    </rPh>
    <phoneticPr fontId="1"/>
  </si>
  <si>
    <r>
      <t>t-CO</t>
    </r>
    <r>
      <rPr>
        <sz val="11"/>
        <color indexed="8"/>
        <rFont val="Yu Gothic"/>
        <family val="3"/>
        <charset val="128"/>
      </rPr>
      <t>₂</t>
    </r>
    <r>
      <rPr>
        <sz val="11"/>
        <color indexed="8"/>
        <rFont val="ＭＳ 明朝"/>
        <family val="1"/>
        <charset val="128"/>
      </rPr>
      <t>/指標として、</t>
    </r>
    <rPh sb="6" eb="8">
      <t>シヒョウ</t>
    </rPh>
    <phoneticPr fontId="1"/>
  </si>
  <si>
    <t>％を削減する。</t>
    <rPh sb="2" eb="4">
      <t>サクゲン</t>
    </rPh>
    <phoneticPr fontId="1"/>
  </si>
  <si>
    <r>
      <t xml:space="preserve">目標ベース
</t>
    </r>
    <r>
      <rPr>
        <sz val="11"/>
        <color rgb="FFFF0000"/>
        <rFont val="ＭＳ 明朝"/>
        <family val="1"/>
        <charset val="128"/>
      </rPr>
      <t>（必須）</t>
    </r>
    <rPh sb="0" eb="2">
      <t>モクヒョウ</t>
    </rPh>
    <rPh sb="7" eb="9">
      <t>ヒッス</t>
    </rPh>
    <phoneticPr fontId="1"/>
  </si>
  <si>
    <t>％を削減する。</t>
    <phoneticPr fontId="1"/>
  </si>
  <si>
    <t>温室効果ガスの合計排出量
原単位</t>
    <rPh sb="0" eb="2">
      <t>オンシツ</t>
    </rPh>
    <rPh sb="2" eb="4">
      <t>コウカ</t>
    </rPh>
    <rPh sb="7" eb="9">
      <t>ゴウケイ</t>
    </rPh>
    <rPh sb="9" eb="11">
      <t>ハイシュツ</t>
    </rPh>
    <rPh sb="11" eb="12">
      <t>リョウ</t>
    </rPh>
    <rPh sb="13" eb="16">
      <t>ゲンタンイ</t>
    </rPh>
    <phoneticPr fontId="1"/>
  </si>
  <si>
    <t>排出量原単位</t>
    <rPh sb="0" eb="2">
      <t>ハイシュツ</t>
    </rPh>
    <rPh sb="2" eb="3">
      <t>リョウ</t>
    </rPh>
    <rPh sb="3" eb="6">
      <t>ゲンタンイ</t>
    </rPh>
    <phoneticPr fontId="1"/>
  </si>
  <si>
    <r>
      <t xml:space="preserve">温室効果ガス
合計
</t>
    </r>
    <r>
      <rPr>
        <sz val="11"/>
        <color rgb="FFFF0000"/>
        <rFont val="ＭＳ 明朝"/>
        <family val="1"/>
        <charset val="128"/>
      </rPr>
      <t>（必須）</t>
    </r>
    <phoneticPr fontId="1"/>
  </si>
  <si>
    <r>
      <t xml:space="preserve">エネルギー起源
　CO₂
</t>
    </r>
    <r>
      <rPr>
        <sz val="11"/>
        <color rgb="FFFF0000"/>
        <rFont val="ＭＳ 明朝"/>
        <family val="1"/>
        <charset val="128"/>
      </rPr>
      <t>（必須）</t>
    </r>
    <phoneticPr fontId="1"/>
  </si>
  <si>
    <r>
      <t>その他
温室効果ガス
（年間3,000t-CO</t>
    </r>
    <r>
      <rPr>
        <sz val="11"/>
        <color indexed="8"/>
        <rFont val="Yu Gothic"/>
        <family val="3"/>
        <charset val="128"/>
      </rPr>
      <t>₂</t>
    </r>
    <r>
      <rPr>
        <sz val="11"/>
        <color indexed="8"/>
        <rFont val="ＭＳ 明朝"/>
        <family val="1"/>
        <charset val="128"/>
      </rPr>
      <t>以上排出している場合）</t>
    </r>
    <rPh sb="2" eb="3">
      <t>タ</t>
    </rPh>
    <rPh sb="4" eb="6">
      <t>オンシツ</t>
    </rPh>
    <rPh sb="6" eb="8">
      <t>コウカ</t>
    </rPh>
    <phoneticPr fontId="1"/>
  </si>
  <si>
    <t>非エネルギー
起源CO₂
(該当する排出が
ある場合)</t>
    <phoneticPr fontId="1"/>
  </si>
  <si>
    <t>種類：</t>
    <rPh sb="0" eb="2">
      <t>シュルイ</t>
    </rPh>
    <phoneticPr fontId="1"/>
  </si>
  <si>
    <t>指標</t>
    <rPh sb="0" eb="2">
      <t>シヒョウ</t>
    </rPh>
    <phoneticPr fontId="1"/>
  </si>
  <si>
    <r>
      <t>温室効果ガス排出量</t>
    </r>
    <r>
      <rPr>
        <sz val="11"/>
        <color rgb="FFFF0000"/>
        <rFont val="ＭＳ 明朝"/>
        <family val="1"/>
        <charset val="128"/>
      </rPr>
      <t>（原則こちら）</t>
    </r>
    <rPh sb="0" eb="2">
      <t>オンシツ</t>
    </rPh>
    <rPh sb="2" eb="4">
      <t>コウカ</t>
    </rPh>
    <rPh sb="6" eb="8">
      <t>ハイシュツ</t>
    </rPh>
    <rPh sb="8" eb="9">
      <t>リョウ</t>
    </rPh>
    <rPh sb="10" eb="12">
      <t>ゲンソク</t>
    </rPh>
    <phoneticPr fontId="1"/>
  </si>
  <si>
    <t>基準年度</t>
    <rPh sb="0" eb="2">
      <t>キジュン</t>
    </rPh>
    <rPh sb="2" eb="4">
      <t>ネンド</t>
    </rPh>
    <phoneticPr fontId="1"/>
  </si>
  <si>
    <t>事業所番号</t>
    <rPh sb="0" eb="2">
      <t>ジギョウ</t>
    </rPh>
    <rPh sb="2" eb="3">
      <t>ショ</t>
    </rPh>
    <rPh sb="3" eb="5">
      <t>バンゴウ</t>
    </rPh>
    <phoneticPr fontId="1"/>
  </si>
  <si>
    <t>９　温室効果ガス排出量の削減率の公表</t>
    <rPh sb="2" eb="4">
      <t>オンシツ</t>
    </rPh>
    <rPh sb="4" eb="6">
      <t>コウカ</t>
    </rPh>
    <rPh sb="8" eb="10">
      <t>ハイシュツ</t>
    </rPh>
    <rPh sb="10" eb="11">
      <t>リョウ</t>
    </rPh>
    <rPh sb="12" eb="14">
      <t>サクゲン</t>
    </rPh>
    <rPh sb="14" eb="15">
      <t>リツ</t>
    </rPh>
    <rPh sb="16" eb="18">
      <t>コウヒョウ</t>
    </rPh>
    <phoneticPr fontId="1"/>
  </si>
  <si>
    <t>公表の可否</t>
    <rPh sb="0" eb="2">
      <t>コウヒョウ</t>
    </rPh>
    <rPh sb="3" eb="5">
      <t>カヒ</t>
    </rPh>
    <phoneticPr fontId="1"/>
  </si>
  <si>
    <t>（閉庁日の場合は、翌開庁日まで）</t>
    <phoneticPr fontId="1"/>
  </si>
  <si>
    <t>CD-R等に保存した電子媒体で提出してください。</t>
    <rPh sb="4" eb="5">
      <t>トウ</t>
    </rPh>
    <rPh sb="6" eb="8">
      <t>ホゾン</t>
    </rPh>
    <rPh sb="10" eb="12">
      <t>デンシ</t>
    </rPh>
    <rPh sb="12" eb="14">
      <t>バイタイ</t>
    </rPh>
    <rPh sb="15" eb="17">
      <t>テイシュツ</t>
    </rPh>
    <phoneticPr fontId="1"/>
  </si>
  <si>
    <t>　様式③－１～様式③－４の「環境負荷低減計画」を選択し、シート内の１～９を記載してください。</t>
    <rPh sb="1" eb="3">
      <t>ヨウシキ</t>
    </rPh>
    <rPh sb="7" eb="9">
      <t>ヨウシキ</t>
    </rPh>
    <rPh sb="14" eb="16">
      <t>カンキョウ</t>
    </rPh>
    <rPh sb="16" eb="18">
      <t>フカ</t>
    </rPh>
    <rPh sb="18" eb="20">
      <t>テイゲン</t>
    </rPh>
    <rPh sb="20" eb="22">
      <t>ケイカク</t>
    </rPh>
    <rPh sb="24" eb="26">
      <t>センタク</t>
    </rPh>
    <rPh sb="31" eb="32">
      <t>ナイ</t>
    </rPh>
    <rPh sb="37" eb="39">
      <t>キサイ</t>
    </rPh>
    <phoneticPr fontId="1"/>
  </si>
  <si>
    <t>①</t>
    <phoneticPr fontId="1"/>
  </si>
  <si>
    <t>郵送または窓口持参</t>
    <rPh sb="0" eb="2">
      <t>ユウソウ</t>
    </rPh>
    <rPh sb="5" eb="7">
      <t>マドグチ</t>
    </rPh>
    <rPh sb="7" eb="9">
      <t>ジサン</t>
    </rPh>
    <phoneticPr fontId="1"/>
  </si>
  <si>
    <t>②</t>
    <phoneticPr fontId="1"/>
  </si>
  <si>
    <t>メール</t>
    <phoneticPr fontId="1"/>
  </si>
  <si>
    <t>③</t>
    <phoneticPr fontId="1"/>
  </si>
  <si>
    <t>基　準　年　度
（2013年度から前々年度の間で
任意の年度を設定）</t>
    <rPh sb="0" eb="1">
      <t>モト</t>
    </rPh>
    <rPh sb="2" eb="3">
      <t>ジュン</t>
    </rPh>
    <rPh sb="4" eb="5">
      <t>ネン</t>
    </rPh>
    <rPh sb="6" eb="7">
      <t>ド</t>
    </rPh>
    <rPh sb="13" eb="15">
      <t>ネンド</t>
    </rPh>
    <rPh sb="17" eb="19">
      <t>ゼンゼン</t>
    </rPh>
    <rPh sb="19" eb="21">
      <t>ネンド</t>
    </rPh>
    <rPh sb="22" eb="23">
      <t>アイダ</t>
    </rPh>
    <rPh sb="25" eb="27">
      <t>ニンイ</t>
    </rPh>
    <rPh sb="28" eb="30">
      <t>ネンド</t>
    </rPh>
    <rPh sb="31" eb="33">
      <t>セッテイ</t>
    </rPh>
    <phoneticPr fontId="1"/>
  </si>
  <si>
    <t>公表不可の理由</t>
    <rPh sb="0" eb="2">
      <t>コウヒョウ</t>
    </rPh>
    <rPh sb="2" eb="4">
      <t>フカ</t>
    </rPh>
    <rPh sb="5" eb="7">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</si>
</sst>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0.0000"/>
    <numFmt numFmtId="177" formatCode="#,##0.00;&quot;▲ &quot;#,##0.00"/>
    <numFmt numFmtId="178" formatCode="#,##0.0_ "/>
    <numFmt numFmtId="179" formatCode="#,##0;&quot;▲ &quot;#,##0"/>
    <numFmt numFmtId="180" formatCode="#,##0.0;&quot;▲ &quot;#,##0.0"/>
    <numFmt numFmtId="181" formatCode="#,##0_ "/>
    <numFmt numFmtId="182" formatCode="#,##0.0000;&quot;▲ &quot;#,##0.0000"/>
    <numFmt numFmtId="183" formatCode="0.0000_ "/>
    <numFmt numFmtId="184" formatCode="#,##0.000_ "/>
    <numFmt numFmtId="185" formatCode="0.000_ "/>
    <numFmt numFmtId="186" formatCode="0.000000_ "/>
    <numFmt numFmtId="187" formatCode="#,##0.0000_ "/>
    <numFmt numFmtId="188" formatCode="#,##0.0&quot;%&quot;"/>
    <numFmt numFmtId="189" formatCode="&quot;達成率　　&quot;#,##0.0&quot; %&quot;"/>
    <numFmt numFmtId="190" formatCode="0&quot;年&quot;&quot;度&quot;"/>
    <numFmt numFmtId="191" formatCode="#,##0;\-#,##0;#"/>
    <numFmt numFmtId="192" formatCode="#"/>
    <numFmt numFmtId="193" formatCode="0.00000_ "/>
    <numFmt numFmtId="194" formatCode="#,##0.000_);[Red]\(#,##0.000\)"/>
    <numFmt numFmtId="195" formatCode="#,##0.00;\-#,##0.00;#.00"/>
    <numFmt numFmtId="196" formatCode="#,##0.000;\-#,##0.000;#.000"/>
    <numFmt numFmtId="197" formatCode="#,##0.0;\-#,##0.0;#.0"/>
    <numFmt numFmtId="198" formatCode="0.00_ "/>
    <numFmt numFmtId="199" formatCode="#,##0;\-#,##0;0"/>
    <numFmt numFmtId="200" formatCode="#&quot;+&quot;##0.0&quot;%&quot;;#,##0.0&quot;%&quot;"/>
    <numFmt numFmtId="201" formatCode="0_ "/>
    <numFmt numFmtId="202" formatCode="0.0000_);[Red]\(0.0000\)"/>
  </numFmts>
  <fonts count="82">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9"/>
      <name val="ＭＳ Ｐゴシック"/>
      <family val="3"/>
      <charset val="128"/>
    </font>
    <font>
      <sz val="10"/>
      <name val="ＭＳ Ｐ明朝"/>
      <family val="1"/>
      <charset val="128"/>
    </font>
    <font>
      <sz val="9"/>
      <name val="ＭＳ Ｐゴシック"/>
      <family val="3"/>
      <charset val="128"/>
    </font>
    <font>
      <b/>
      <sz val="11"/>
      <name val="ＭＳ Ｐゴシック"/>
      <family val="3"/>
      <charset val="128"/>
    </font>
    <font>
      <b/>
      <sz val="24"/>
      <name val="ＭＳ Ｐゴシック"/>
      <family val="3"/>
      <charset val="128"/>
    </font>
    <font>
      <sz val="20"/>
      <name val="ＭＳ Ｐゴシック"/>
      <family val="3"/>
      <charset val="128"/>
    </font>
    <font>
      <b/>
      <sz val="14"/>
      <name val="ＭＳ Ｐゴシック"/>
      <family val="3"/>
      <charset val="128"/>
    </font>
    <font>
      <sz val="12"/>
      <name val="ＭＳ Ｐゴシック"/>
      <family val="3"/>
      <charset val="128"/>
    </font>
    <font>
      <vertAlign val="subscript"/>
      <sz val="11"/>
      <name val="ＭＳ Ｐゴシック"/>
      <family val="3"/>
      <charset val="128"/>
    </font>
    <font>
      <b/>
      <sz val="13"/>
      <name val="ＭＳ Ｐゴシック"/>
      <family val="3"/>
      <charset val="128"/>
    </font>
    <font>
      <sz val="11"/>
      <name val="ＭＳ Ｐ明朝"/>
      <family val="1"/>
      <charset val="128"/>
    </font>
    <font>
      <sz val="8"/>
      <name val="ＭＳ Ｐゴシック"/>
      <family val="3"/>
      <charset val="128"/>
    </font>
    <font>
      <sz val="10.5"/>
      <color indexed="8"/>
      <name val="ＭＳ 明朝"/>
      <family val="1"/>
      <charset val="128"/>
    </font>
    <font>
      <sz val="11"/>
      <color indexed="8"/>
      <name val="ＭＳ 明朝"/>
      <family val="1"/>
      <charset val="128"/>
    </font>
    <font>
      <sz val="11"/>
      <color indexed="8"/>
      <name val="ＭＳ Ｐ明朝"/>
      <family val="1"/>
      <charset val="128"/>
    </font>
    <font>
      <b/>
      <sz val="11"/>
      <color indexed="12"/>
      <name val="ＭＳ Ｐゴシック"/>
      <family val="3"/>
      <charset val="128"/>
    </font>
    <font>
      <sz val="11"/>
      <color indexed="10"/>
      <name val="ＭＳ Ｐゴシック"/>
      <family val="3"/>
      <charset val="128"/>
    </font>
    <font>
      <sz val="11"/>
      <color indexed="17"/>
      <name val="ＭＳ Ｐゴシック"/>
      <family val="3"/>
      <charset val="128"/>
    </font>
    <font>
      <sz val="14"/>
      <name val="ＭＳ Ｐゴシック"/>
      <family val="3"/>
      <charset val="128"/>
    </font>
    <font>
      <sz val="14"/>
      <color indexed="10"/>
      <name val="ＭＳ Ｐゴシック"/>
      <family val="3"/>
      <charset val="128"/>
    </font>
    <font>
      <sz val="16"/>
      <name val="ＭＳ Ｐ明朝"/>
      <family val="1"/>
      <charset val="128"/>
    </font>
    <font>
      <sz val="12"/>
      <name val="HG丸ｺﾞｼｯｸM-PRO"/>
      <family val="3"/>
      <charset val="128"/>
    </font>
    <font>
      <sz val="9"/>
      <name val="HG丸ｺﾞｼｯｸM-PRO"/>
      <family val="3"/>
      <charset val="128"/>
    </font>
    <font>
      <sz val="10"/>
      <name val="HG丸ｺﾞｼｯｸM-PRO"/>
      <family val="3"/>
      <charset val="128"/>
    </font>
    <font>
      <b/>
      <sz val="10"/>
      <name val="ＭＳ Ｐゴシック"/>
      <family val="3"/>
      <charset val="128"/>
    </font>
    <font>
      <sz val="8"/>
      <color indexed="8"/>
      <name val="ＭＳ 明朝"/>
      <family val="1"/>
      <charset val="128"/>
    </font>
    <font>
      <sz val="8"/>
      <color indexed="8"/>
      <name val="ＭＳ Ｐゴシック"/>
      <family val="3"/>
      <charset val="128"/>
    </font>
    <font>
      <sz val="14"/>
      <color indexed="8"/>
      <name val="ＭＳ 明朝"/>
      <family val="1"/>
      <charset val="128"/>
    </font>
    <font>
      <sz val="10"/>
      <color indexed="8"/>
      <name val="ＭＳ 明朝"/>
      <family val="1"/>
      <charset val="128"/>
    </font>
    <font>
      <b/>
      <sz val="14"/>
      <color indexed="8"/>
      <name val="ＭＳ 明朝"/>
      <family val="1"/>
      <charset val="128"/>
    </font>
    <font>
      <sz val="9"/>
      <color indexed="8"/>
      <name val="ＭＳ Ｐゴシック"/>
      <family val="3"/>
      <charset val="128"/>
    </font>
    <font>
      <sz val="9"/>
      <color indexed="8"/>
      <name val="ＭＳ 明朝"/>
      <family val="1"/>
      <charset val="128"/>
    </font>
    <font>
      <vertAlign val="subscript"/>
      <sz val="9"/>
      <color indexed="8"/>
      <name val="ＭＳ 明朝"/>
      <family val="1"/>
      <charset val="128"/>
    </font>
    <font>
      <sz val="6"/>
      <color indexed="8"/>
      <name val="ＭＳ 明朝"/>
      <family val="1"/>
      <charset val="128"/>
    </font>
    <font>
      <sz val="11"/>
      <name val="ＭＳ 明朝"/>
      <family val="1"/>
      <charset val="128"/>
    </font>
    <font>
      <vertAlign val="subscript"/>
      <sz val="11"/>
      <name val="ＭＳ 明朝"/>
      <family val="1"/>
      <charset val="128"/>
    </font>
    <font>
      <vertAlign val="subscript"/>
      <sz val="11"/>
      <color indexed="8"/>
      <name val="ＭＳ 明朝"/>
      <family val="1"/>
      <charset val="128"/>
    </font>
    <font>
      <sz val="8"/>
      <name val="ＭＳ 明朝"/>
      <family val="1"/>
      <charset val="128"/>
    </font>
    <font>
      <vertAlign val="superscript"/>
      <sz val="8"/>
      <name val="ＭＳ 明朝"/>
      <family val="1"/>
      <charset val="128"/>
    </font>
    <font>
      <vertAlign val="superscript"/>
      <sz val="11"/>
      <name val="ＭＳ 明朝"/>
      <family val="1"/>
      <charset val="128"/>
    </font>
    <font>
      <vertAlign val="subscript"/>
      <sz val="8"/>
      <name val="ＭＳ 明朝"/>
      <family val="1"/>
      <charset val="128"/>
    </font>
    <font>
      <sz val="9"/>
      <name val="ＭＳ 明朝"/>
      <family val="1"/>
      <charset val="128"/>
    </font>
    <font>
      <sz val="10"/>
      <name val="ＭＳ 明朝"/>
      <family val="1"/>
      <charset val="128"/>
    </font>
    <font>
      <sz val="9"/>
      <name val="ＭＳ Ｐ明朝"/>
      <family val="1"/>
      <charset val="128"/>
    </font>
    <font>
      <b/>
      <sz val="11"/>
      <name val="ＭＳ Ｐ明朝"/>
      <family val="1"/>
      <charset val="128"/>
    </font>
    <font>
      <b/>
      <sz val="11"/>
      <color indexed="10"/>
      <name val="ＭＳ Ｐ明朝"/>
      <family val="1"/>
      <charset val="128"/>
    </font>
    <font>
      <sz val="12"/>
      <color indexed="8"/>
      <name val="ＭＳ 明朝"/>
      <family val="1"/>
      <charset val="128"/>
    </font>
    <font>
      <sz val="19"/>
      <name val="ＭＳ 明朝"/>
      <family val="1"/>
      <charset val="128"/>
    </font>
    <font>
      <sz val="19"/>
      <color indexed="8"/>
      <name val="ＭＳ 明朝"/>
      <family val="1"/>
      <charset val="128"/>
    </font>
    <font>
      <strike/>
      <sz val="11"/>
      <color indexed="8"/>
      <name val="ＭＳ Ｐ明朝"/>
      <family val="1"/>
      <charset val="128"/>
    </font>
    <font>
      <sz val="11"/>
      <color indexed="10"/>
      <name val="ＭＳ 明朝"/>
      <family val="1"/>
      <charset val="128"/>
    </font>
    <font>
      <sz val="11"/>
      <color indexed="8"/>
      <name val="Yu Gothic"/>
      <family val="3"/>
      <charset val="128"/>
    </font>
    <font>
      <sz val="8"/>
      <color indexed="8"/>
      <name val="Yu Gothic"/>
      <family val="3"/>
      <charset val="128"/>
    </font>
    <font>
      <b/>
      <sz val="11"/>
      <color indexed="10"/>
      <name val="ＭＳ Ｐゴシック"/>
      <family val="3"/>
      <charset val="128"/>
    </font>
    <font>
      <sz val="8"/>
      <name val="HG丸ｺﾞｼｯｸM-PRO"/>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Ｐゴシック"/>
      <family val="3"/>
      <charset val="128"/>
    </font>
    <font>
      <b/>
      <sz val="9"/>
      <color indexed="81"/>
      <name val="MS P ゴシック"/>
      <family val="3"/>
      <charset val="128"/>
    </font>
    <font>
      <sz val="11"/>
      <color rgb="FFFF0000"/>
      <name val="ＭＳ 明朝"/>
      <family val="1"/>
      <charset val="128"/>
    </font>
    <font>
      <sz val="11"/>
      <color indexed="8"/>
      <name val="ＭＳ Ｐゴシック"/>
      <family val="3"/>
      <charset val="128"/>
    </font>
    <font>
      <b/>
      <sz val="12"/>
      <name val="ＭＳ Ｐゴシック"/>
      <family val="3"/>
      <charset val="128"/>
    </font>
    <font>
      <sz val="14"/>
      <color rgb="FFFF0000"/>
      <name val="ＭＳ Ｐ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s>
  <borders count="184">
    <border>
      <left/>
      <right/>
      <top/>
      <bottom/>
      <diagonal/>
    </border>
    <border>
      <left style="thin">
        <color indexed="64"/>
      </left>
      <right style="thin">
        <color indexed="64"/>
      </right>
      <top style="thin">
        <color indexed="64"/>
      </top>
      <bottom style="thin">
        <color indexed="64"/>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right style="medium">
        <color indexed="8"/>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diagonalUp="1">
      <left/>
      <right style="thin">
        <color indexed="64"/>
      </right>
      <top style="thin">
        <color indexed="64"/>
      </top>
      <bottom style="double">
        <color indexed="64"/>
      </bottom>
      <diagonal style="thin">
        <color indexed="64"/>
      </diagonal>
    </border>
    <border diagonalUp="1">
      <left style="thin">
        <color indexed="64"/>
      </left>
      <right style="thin">
        <color indexed="64"/>
      </right>
      <top/>
      <bottom style="double">
        <color indexed="64"/>
      </bottom>
      <diagonal style="thin">
        <color indexed="64"/>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style="medium">
        <color indexed="64"/>
      </left>
      <right/>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bottom style="thin">
        <color indexed="64"/>
      </bottom>
      <diagonal/>
    </border>
    <border>
      <left style="medium">
        <color indexed="8"/>
      </left>
      <right style="medium">
        <color indexed="8"/>
      </right>
      <top/>
      <bottom/>
      <diagonal/>
    </border>
    <border>
      <left style="medium">
        <color indexed="8"/>
      </left>
      <right/>
      <top/>
      <bottom/>
      <diagonal/>
    </border>
    <border>
      <left style="medium">
        <color indexed="8"/>
      </left>
      <right/>
      <top/>
      <bottom style="medium">
        <color indexed="8"/>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medium">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style="hair">
        <color indexed="64"/>
      </top>
      <bottom style="thin">
        <color indexed="64"/>
      </bottom>
      <diagonal/>
    </border>
    <border diagonalUp="1">
      <left style="thin">
        <color indexed="64"/>
      </left>
      <right/>
      <top style="double">
        <color indexed="64"/>
      </top>
      <bottom style="medium">
        <color indexed="64"/>
      </bottom>
      <diagonal style="thin">
        <color indexed="64"/>
      </diagonal>
    </border>
    <border diagonalUp="1">
      <left style="thin">
        <color indexed="64"/>
      </left>
      <right/>
      <top style="double">
        <color indexed="64"/>
      </top>
      <bottom style="double">
        <color indexed="64"/>
      </bottom>
      <diagonal style="thin">
        <color indexed="64"/>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style="medium">
        <color indexed="64"/>
      </right>
      <top/>
      <bottom style="double">
        <color indexed="64"/>
      </bottom>
      <diagonal/>
    </border>
    <border diagonalUp="1">
      <left style="medium">
        <color indexed="64"/>
      </left>
      <right style="medium">
        <color indexed="64"/>
      </right>
      <top/>
      <bottom style="double">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style="double">
        <color indexed="64"/>
      </bottom>
      <diagonal style="thin">
        <color indexed="64"/>
      </diagonal>
    </border>
    <border>
      <left style="medium">
        <color indexed="64"/>
      </left>
      <right style="medium">
        <color indexed="64"/>
      </right>
      <top style="thin">
        <color indexed="64"/>
      </top>
      <bottom style="double">
        <color indexed="64"/>
      </bottom>
      <diagonal/>
    </border>
    <border diagonalUp="1">
      <left style="medium">
        <color indexed="64"/>
      </left>
      <right style="medium">
        <color indexed="64"/>
      </right>
      <top style="double">
        <color indexed="64"/>
      </top>
      <bottom style="thin">
        <color indexed="64"/>
      </bottom>
      <diagonal style="thin">
        <color indexed="64"/>
      </diagonal>
    </border>
    <border diagonalUp="1">
      <left style="medium">
        <color indexed="64"/>
      </left>
      <right style="medium">
        <color indexed="64"/>
      </right>
      <top style="double">
        <color indexed="64"/>
      </top>
      <bottom style="double">
        <color indexed="64"/>
      </bottom>
      <diagonal style="thin">
        <color indexed="64"/>
      </diagonal>
    </border>
    <border>
      <left style="medium">
        <color indexed="64"/>
      </left>
      <right style="medium">
        <color indexed="64"/>
      </right>
      <top style="double">
        <color indexed="64"/>
      </top>
      <bottom style="medium">
        <color indexed="64"/>
      </bottom>
      <diagonal/>
    </border>
    <border diagonalUp="1">
      <left style="medium">
        <color indexed="64"/>
      </left>
      <right style="medium">
        <color indexed="64"/>
      </right>
      <top style="double">
        <color indexed="64"/>
      </top>
      <bottom style="medium">
        <color indexed="64"/>
      </bottom>
      <diagonal style="thin">
        <color indexed="64"/>
      </diagonal>
    </border>
    <border>
      <left style="thin">
        <color indexed="64"/>
      </left>
      <right/>
      <top style="medium">
        <color indexed="64"/>
      </top>
      <bottom/>
      <diagonal/>
    </border>
    <border diagonalUp="1">
      <left style="thin">
        <color indexed="64"/>
      </left>
      <right/>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style="medium">
        <color indexed="64"/>
      </left>
      <right/>
      <top/>
      <bottom/>
      <diagonal/>
    </border>
    <border diagonalUp="1">
      <left style="medium">
        <color indexed="64"/>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hair">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bottom style="medium">
        <color indexed="64"/>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hair">
        <color indexed="64"/>
      </top>
      <bottom style="thin">
        <color indexed="64"/>
      </bottom>
      <diagonal/>
    </border>
    <border>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double">
        <color indexed="64"/>
      </top>
      <bottom/>
      <diagonal/>
    </border>
    <border diagonalUp="1">
      <left/>
      <right/>
      <top style="thin">
        <color indexed="64"/>
      </top>
      <bottom style="double">
        <color indexed="64"/>
      </bottom>
      <diagonal style="thin">
        <color indexed="64"/>
      </diagonal>
    </border>
    <border diagonalUp="1">
      <left style="medium">
        <color indexed="64"/>
      </left>
      <right/>
      <top/>
      <bottom style="double">
        <color indexed="64"/>
      </bottom>
      <diagonal style="thin">
        <color indexed="64"/>
      </diagonal>
    </border>
    <border diagonalUp="1">
      <left/>
      <right style="medium">
        <color indexed="64"/>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bottom style="double">
        <color indexed="64"/>
      </bottom>
      <diagonal/>
    </border>
    <border>
      <left/>
      <right/>
      <top/>
      <bottom style="double">
        <color indexed="64"/>
      </bottom>
      <diagonal/>
    </border>
    <border diagonalUp="1">
      <left style="medium">
        <color indexed="64"/>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right/>
      <top style="thin">
        <color indexed="64"/>
      </top>
      <bottom style="double">
        <color indexed="64"/>
      </bottom>
      <diagonal/>
    </border>
    <border diagonalUp="1">
      <left style="medium">
        <color indexed="64"/>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diagonalUp="1">
      <left style="medium">
        <color indexed="64"/>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medium">
        <color indexed="64"/>
      </left>
      <right/>
      <top style="double">
        <color indexed="64"/>
      </top>
      <bottom style="double">
        <color indexed="64"/>
      </bottom>
      <diagonal style="thin">
        <color indexed="64"/>
      </diagonal>
    </border>
    <border diagonalUp="1">
      <left/>
      <right style="medium">
        <color indexed="64"/>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ouble">
        <color indexed="64"/>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s>
  <cellStyleXfs count="45">
    <xf numFmtId="0" fontId="0" fillId="0" borderId="0"/>
    <xf numFmtId="0" fontId="59" fillId="11" borderId="0" applyNumberFormat="0" applyBorder="0" applyAlignment="0" applyProtection="0">
      <alignment vertical="center"/>
    </xf>
    <xf numFmtId="0" fontId="59" fillId="12" borderId="0" applyNumberFormat="0" applyBorder="0" applyAlignment="0" applyProtection="0">
      <alignment vertical="center"/>
    </xf>
    <xf numFmtId="0" fontId="59" fillId="13" borderId="0" applyNumberFormat="0" applyBorder="0" applyAlignment="0" applyProtection="0">
      <alignment vertical="center"/>
    </xf>
    <xf numFmtId="0" fontId="59" fillId="14" borderId="0" applyNumberFormat="0" applyBorder="0" applyAlignment="0" applyProtection="0">
      <alignment vertical="center"/>
    </xf>
    <xf numFmtId="0" fontId="59" fillId="15" borderId="0" applyNumberFormat="0" applyBorder="0" applyAlignment="0" applyProtection="0">
      <alignment vertical="center"/>
    </xf>
    <xf numFmtId="0" fontId="59" fillId="16" borderId="0" applyNumberFormat="0" applyBorder="0" applyAlignment="0" applyProtection="0">
      <alignment vertical="center"/>
    </xf>
    <xf numFmtId="0" fontId="59" fillId="17" borderId="0" applyNumberFormat="0" applyBorder="0" applyAlignment="0" applyProtection="0">
      <alignment vertical="center"/>
    </xf>
    <xf numFmtId="0" fontId="59" fillId="18" borderId="0" applyNumberFormat="0" applyBorder="0" applyAlignment="0" applyProtection="0">
      <alignment vertical="center"/>
    </xf>
    <xf numFmtId="0" fontId="59" fillId="19" borderId="0" applyNumberFormat="0" applyBorder="0" applyAlignment="0" applyProtection="0">
      <alignment vertical="center"/>
    </xf>
    <xf numFmtId="0" fontId="59" fillId="20" borderId="0" applyNumberFormat="0" applyBorder="0" applyAlignment="0" applyProtection="0">
      <alignment vertical="center"/>
    </xf>
    <xf numFmtId="0" fontId="59" fillId="21" borderId="0" applyNumberFormat="0" applyBorder="0" applyAlignment="0" applyProtection="0">
      <alignment vertical="center"/>
    </xf>
    <xf numFmtId="0" fontId="59" fillId="22" borderId="0" applyNumberFormat="0" applyBorder="0" applyAlignment="0" applyProtection="0">
      <alignment vertical="center"/>
    </xf>
    <xf numFmtId="0" fontId="60" fillId="23" borderId="0" applyNumberFormat="0" applyBorder="0" applyAlignment="0" applyProtection="0">
      <alignment vertical="center"/>
    </xf>
    <xf numFmtId="0" fontId="60" fillId="24" borderId="0" applyNumberFormat="0" applyBorder="0" applyAlignment="0" applyProtection="0">
      <alignment vertical="center"/>
    </xf>
    <xf numFmtId="0" fontId="60" fillId="25" borderId="0" applyNumberFormat="0" applyBorder="0" applyAlignment="0" applyProtection="0">
      <alignment vertical="center"/>
    </xf>
    <xf numFmtId="0" fontId="60" fillId="26" borderId="0" applyNumberFormat="0" applyBorder="0" applyAlignment="0" applyProtection="0">
      <alignment vertical="center"/>
    </xf>
    <xf numFmtId="0" fontId="60" fillId="27" borderId="0" applyNumberFormat="0" applyBorder="0" applyAlignment="0" applyProtection="0">
      <alignment vertical="center"/>
    </xf>
    <xf numFmtId="0" fontId="60" fillId="28" borderId="0" applyNumberFormat="0" applyBorder="0" applyAlignment="0" applyProtection="0">
      <alignment vertical="center"/>
    </xf>
    <xf numFmtId="0" fontId="60" fillId="29" borderId="0" applyNumberFormat="0" applyBorder="0" applyAlignment="0" applyProtection="0">
      <alignment vertical="center"/>
    </xf>
    <xf numFmtId="0" fontId="60" fillId="30" borderId="0" applyNumberFormat="0" applyBorder="0" applyAlignment="0" applyProtection="0">
      <alignment vertical="center"/>
    </xf>
    <xf numFmtId="0" fontId="60" fillId="31" borderId="0" applyNumberFormat="0" applyBorder="0" applyAlignment="0" applyProtection="0">
      <alignment vertical="center"/>
    </xf>
    <xf numFmtId="0" fontId="60" fillId="32" borderId="0" applyNumberFormat="0" applyBorder="0" applyAlignment="0" applyProtection="0">
      <alignment vertical="center"/>
    </xf>
    <xf numFmtId="0" fontId="60" fillId="33" borderId="0" applyNumberFormat="0" applyBorder="0" applyAlignment="0" applyProtection="0">
      <alignment vertical="center"/>
    </xf>
    <xf numFmtId="0" fontId="60" fillId="34" borderId="0" applyNumberFormat="0" applyBorder="0" applyAlignment="0" applyProtection="0">
      <alignment vertical="center"/>
    </xf>
    <xf numFmtId="0" fontId="61" fillId="0" borderId="0" applyNumberFormat="0" applyFill="0" applyBorder="0" applyAlignment="0" applyProtection="0">
      <alignment vertical="center"/>
    </xf>
    <xf numFmtId="0" fontId="62" fillId="35" borderId="171" applyNumberFormat="0" applyAlignment="0" applyProtection="0">
      <alignment vertical="center"/>
    </xf>
    <xf numFmtId="0" fontId="63" fillId="36" borderId="0" applyNumberFormat="0" applyBorder="0" applyAlignment="0" applyProtection="0">
      <alignment vertical="center"/>
    </xf>
    <xf numFmtId="0" fontId="2" fillId="7" borderId="172" applyNumberFormat="0" applyFont="0" applyAlignment="0" applyProtection="0">
      <alignment vertical="center"/>
    </xf>
    <xf numFmtId="0" fontId="64" fillId="0" borderId="173" applyNumberFormat="0" applyFill="0" applyAlignment="0" applyProtection="0">
      <alignment vertical="center"/>
    </xf>
    <xf numFmtId="0" fontId="65" fillId="37" borderId="0" applyNumberFormat="0" applyBorder="0" applyAlignment="0" applyProtection="0">
      <alignment vertical="center"/>
    </xf>
    <xf numFmtId="0" fontId="66" fillId="38" borderId="174" applyNumberFormat="0" applyAlignment="0" applyProtection="0">
      <alignment vertical="center"/>
    </xf>
    <xf numFmtId="0" fontId="67" fillId="0" borderId="0" applyNumberFormat="0" applyFill="0" applyBorder="0" applyAlignment="0" applyProtection="0">
      <alignment vertical="center"/>
    </xf>
    <xf numFmtId="38" fontId="2" fillId="0" borderId="0" applyFont="0" applyFill="0" applyBorder="0" applyAlignment="0" applyProtection="0"/>
    <xf numFmtId="0" fontId="68" fillId="0" borderId="175" applyNumberFormat="0" applyFill="0" applyAlignment="0" applyProtection="0">
      <alignment vertical="center"/>
    </xf>
    <xf numFmtId="0" fontId="69" fillId="0" borderId="176" applyNumberFormat="0" applyFill="0" applyAlignment="0" applyProtection="0">
      <alignment vertical="center"/>
    </xf>
    <xf numFmtId="0" fontId="70" fillId="0" borderId="177" applyNumberFormat="0" applyFill="0" applyAlignment="0" applyProtection="0">
      <alignment vertical="center"/>
    </xf>
    <xf numFmtId="0" fontId="70" fillId="0" borderId="0" applyNumberFormat="0" applyFill="0" applyBorder="0" applyAlignment="0" applyProtection="0">
      <alignment vertical="center"/>
    </xf>
    <xf numFmtId="0" fontId="71" fillId="0" borderId="178" applyNumberFormat="0" applyFill="0" applyAlignment="0" applyProtection="0">
      <alignment vertical="center"/>
    </xf>
    <xf numFmtId="0" fontId="72" fillId="38" borderId="179" applyNumberFormat="0" applyAlignment="0" applyProtection="0">
      <alignment vertical="center"/>
    </xf>
    <xf numFmtId="0" fontId="73" fillId="0" borderId="0" applyNumberFormat="0" applyFill="0" applyBorder="0" applyAlignment="0" applyProtection="0">
      <alignment vertical="center"/>
    </xf>
    <xf numFmtId="0" fontId="74" fillId="4" borderId="174" applyNumberFormat="0" applyAlignment="0" applyProtection="0">
      <alignment vertical="center"/>
    </xf>
    <xf numFmtId="0" fontId="2" fillId="0" borderId="0">
      <alignment vertical="center"/>
    </xf>
    <xf numFmtId="0" fontId="75" fillId="39" borderId="0" applyNumberFormat="0" applyBorder="0" applyAlignment="0" applyProtection="0">
      <alignment vertical="center"/>
    </xf>
    <xf numFmtId="9" fontId="2" fillId="0" borderId="0" applyFont="0" applyFill="0" applyBorder="0" applyAlignment="0" applyProtection="0">
      <alignment vertical="center"/>
    </xf>
  </cellStyleXfs>
  <cellXfs count="961">
    <xf numFmtId="0" fontId="0" fillId="0" borderId="0" xfId="0" applyAlignment="1"/>
    <xf numFmtId="0" fontId="8" fillId="0" borderId="0" xfId="0" applyFont="1" applyAlignment="1">
      <alignment horizontal="centerContinuous"/>
    </xf>
    <xf numFmtId="0" fontId="9" fillId="0" borderId="0" xfId="0" applyFont="1" applyAlignment="1">
      <alignment horizontal="centerContinuous"/>
    </xf>
    <xf numFmtId="0" fontId="10" fillId="0" borderId="0" xfId="0" applyFont="1" applyAlignment="1">
      <alignment horizontal="centerContinuous"/>
    </xf>
    <xf numFmtId="0" fontId="0" fillId="0" borderId="0" xfId="0" applyAlignment="1">
      <alignment horizontal="centerContinuous"/>
    </xf>
    <xf numFmtId="0" fontId="7" fillId="0" borderId="0" xfId="0" applyFont="1" applyAlignment="1"/>
    <xf numFmtId="0" fontId="11" fillId="0" borderId="0" xfId="0" applyFont="1" applyAlignment="1"/>
    <xf numFmtId="0" fontId="0" fillId="0" borderId="1" xfId="0" applyFont="1" applyBorder="1" applyAlignment="1">
      <alignment horizontal="center" vertical="center"/>
    </xf>
    <xf numFmtId="0" fontId="0" fillId="0" borderId="0" xfId="0" applyAlignment="1">
      <alignment vertical="center"/>
    </xf>
    <xf numFmtId="0" fontId="18" fillId="0" borderId="0" xfId="0" applyFont="1" applyAlignment="1">
      <alignment vertical="center"/>
    </xf>
    <xf numFmtId="0" fontId="14" fillId="0" borderId="0" xfId="0" applyFont="1" applyAlignment="1">
      <alignment vertical="center"/>
    </xf>
    <xf numFmtId="0" fontId="18" fillId="0" borderId="0" xfId="0" applyFont="1" applyAlignment="1">
      <alignment horizontal="right" vertical="center"/>
    </xf>
    <xf numFmtId="0" fontId="18" fillId="0" borderId="2" xfId="0" applyFont="1" applyBorder="1" applyAlignment="1">
      <alignment horizontal="left" vertical="justify" wrapText="1"/>
    </xf>
    <xf numFmtId="0" fontId="18" fillId="0" borderId="0" xfId="0" applyFont="1" applyAlignment="1">
      <alignment horizontal="left" vertical="center"/>
    </xf>
    <xf numFmtId="0" fontId="14" fillId="0" borderId="3" xfId="0" applyFont="1" applyBorder="1" applyAlignment="1">
      <alignment horizontal="distributed" vertical="center" wrapText="1"/>
    </xf>
    <xf numFmtId="0" fontId="14" fillId="0" borderId="4" xfId="0" applyFont="1" applyBorder="1" applyAlignment="1">
      <alignment horizontal="distributed" vertical="center" wrapText="1"/>
    </xf>
    <xf numFmtId="0" fontId="14" fillId="0" borderId="5" xfId="0" applyFont="1" applyBorder="1" applyAlignment="1">
      <alignment horizontal="distributed" vertical="center" wrapText="1"/>
    </xf>
    <xf numFmtId="0" fontId="18" fillId="0" borderId="4" xfId="0" applyFont="1" applyBorder="1" applyAlignment="1">
      <alignment vertical="center" wrapText="1"/>
    </xf>
    <xf numFmtId="0" fontId="14"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6" fillId="0" borderId="4" xfId="0" applyFont="1" applyBorder="1" applyAlignment="1">
      <alignment horizontal="distributed" vertical="center" wrapText="1"/>
    </xf>
    <xf numFmtId="0" fontId="19" fillId="0" borderId="0" xfId="0" applyFont="1" applyAlignment="1"/>
    <xf numFmtId="0" fontId="20" fillId="0" borderId="0" xfId="0" applyFont="1" applyAlignment="1"/>
    <xf numFmtId="0" fontId="21" fillId="0" borderId="0" xfId="0" applyFont="1" applyAlignment="1"/>
    <xf numFmtId="0" fontId="22" fillId="8" borderId="6" xfId="0" applyFont="1" applyFill="1" applyBorder="1" applyAlignment="1">
      <alignment horizontal="center"/>
    </xf>
    <xf numFmtId="0" fontId="22" fillId="8" borderId="6" xfId="0" applyFont="1" applyFill="1" applyBorder="1" applyAlignment="1"/>
    <xf numFmtId="0" fontId="22" fillId="8" borderId="7" xfId="0" applyFont="1" applyFill="1" applyBorder="1" applyAlignment="1"/>
    <xf numFmtId="0" fontId="22" fillId="8" borderId="0" xfId="0" applyFont="1" applyFill="1" applyAlignment="1"/>
    <xf numFmtId="0" fontId="22" fillId="8" borderId="0" xfId="0" applyFont="1" applyFill="1" applyBorder="1" applyAlignment="1"/>
    <xf numFmtId="0" fontId="22" fillId="8" borderId="0" xfId="0" applyFont="1" applyFill="1" applyBorder="1" applyAlignment="1">
      <alignment horizontal="left"/>
    </xf>
    <xf numFmtId="0" fontId="22" fillId="8" borderId="8" xfId="0" applyFont="1" applyFill="1" applyBorder="1" applyAlignment="1"/>
    <xf numFmtId="0" fontId="22" fillId="8" borderId="0" xfId="0" applyFont="1" applyFill="1" applyBorder="1" applyAlignment="1">
      <alignment horizontal="center"/>
    </xf>
    <xf numFmtId="0" fontId="22" fillId="8" borderId="9" xfId="0" applyFont="1" applyFill="1" applyBorder="1" applyAlignment="1">
      <alignment horizontal="center"/>
    </xf>
    <xf numFmtId="0" fontId="22" fillId="8" borderId="9" xfId="0" applyFont="1" applyFill="1" applyBorder="1" applyAlignment="1"/>
    <xf numFmtId="0" fontId="22" fillId="8" borderId="10" xfId="0" applyFont="1" applyFill="1" applyBorder="1" applyAlignment="1"/>
    <xf numFmtId="0" fontId="22" fillId="8" borderId="11" xfId="0" applyFont="1" applyFill="1" applyBorder="1" applyAlignment="1">
      <alignment horizontal="right"/>
    </xf>
    <xf numFmtId="0" fontId="22" fillId="8" borderId="12" xfId="0" applyFont="1" applyFill="1" applyBorder="1" applyAlignment="1">
      <alignment horizontal="right"/>
    </xf>
    <xf numFmtId="0" fontId="22" fillId="8" borderId="13" xfId="0" applyFont="1" applyFill="1" applyBorder="1" applyAlignment="1">
      <alignment horizontal="right"/>
    </xf>
    <xf numFmtId="0" fontId="22" fillId="8" borderId="0" xfId="0" applyFont="1" applyFill="1" applyBorder="1" applyAlignment="1">
      <alignment horizontal="right"/>
    </xf>
    <xf numFmtId="0" fontId="11" fillId="8" borderId="0" xfId="0" applyFont="1" applyFill="1" applyBorder="1" applyAlignment="1"/>
    <xf numFmtId="0" fontId="23" fillId="8" borderId="0" xfId="0" applyFont="1" applyFill="1" applyBorder="1" applyAlignment="1">
      <alignment horizontal="left"/>
    </xf>
    <xf numFmtId="0" fontId="23" fillId="8" borderId="0" xfId="0" applyFont="1" applyFill="1" applyBorder="1" applyAlignment="1"/>
    <xf numFmtId="0" fontId="11" fillId="8" borderId="9" xfId="0" applyFont="1" applyFill="1" applyBorder="1" applyAlignment="1"/>
    <xf numFmtId="0" fontId="0" fillId="9" borderId="0" xfId="0" applyFill="1" applyAlignment="1"/>
    <xf numFmtId="0" fontId="14" fillId="0" borderId="0" xfId="0" applyFont="1" applyAlignment="1">
      <alignment horizontal="right" vertical="center"/>
    </xf>
    <xf numFmtId="0" fontId="18" fillId="0" borderId="0" xfId="0" applyFont="1" applyAlignment="1">
      <alignment horizontal="left" vertical="center" wrapText="1"/>
    </xf>
    <xf numFmtId="0" fontId="24" fillId="0" borderId="4" xfId="0" applyFont="1" applyBorder="1" applyAlignment="1">
      <alignment horizontal="center" vertical="center" wrapText="1"/>
    </xf>
    <xf numFmtId="0" fontId="16" fillId="0" borderId="4" xfId="0" applyFont="1" applyBorder="1" applyAlignment="1">
      <alignment horizontal="left" vertical="center" wrapText="1"/>
    </xf>
    <xf numFmtId="0" fontId="17" fillId="0" borderId="0" xfId="0" applyFont="1" applyAlignment="1">
      <alignment vertical="center"/>
    </xf>
    <xf numFmtId="0" fontId="6" fillId="0" borderId="0" xfId="0" applyFont="1" applyAlignment="1">
      <alignment horizontal="centerContinuous"/>
    </xf>
    <xf numFmtId="0" fontId="6" fillId="0" borderId="0" xfId="0" applyFont="1" applyAlignment="1"/>
    <xf numFmtId="0" fontId="4" fillId="0" borderId="0" xfId="0" applyFont="1" applyAlignment="1"/>
    <xf numFmtId="0" fontId="26" fillId="0" borderId="1" xfId="0" applyFont="1" applyBorder="1" applyAlignment="1">
      <alignment horizontal="left" vertical="center" wrapText="1"/>
    </xf>
    <xf numFmtId="0" fontId="6" fillId="0" borderId="6" xfId="0" applyFont="1" applyBorder="1" applyAlignment="1"/>
    <xf numFmtId="0" fontId="6" fillId="0" borderId="14" xfId="0" applyFont="1" applyBorder="1" applyAlignment="1"/>
    <xf numFmtId="0" fontId="6" fillId="0" borderId="0" xfId="0" applyFont="1" applyBorder="1" applyAlignment="1"/>
    <xf numFmtId="0" fontId="6" fillId="0" borderId="9" xfId="0" applyFont="1" applyBorder="1" applyAlignment="1"/>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10" fillId="0" borderId="0" xfId="0" applyFont="1" applyFill="1" applyAlignment="1">
      <alignment horizontal="centerContinuous"/>
    </xf>
    <xf numFmtId="0" fontId="6" fillId="0" borderId="0" xfId="0" applyFont="1" applyFill="1" applyAlignment="1">
      <alignment horizontal="centerContinuous"/>
    </xf>
    <xf numFmtId="0" fontId="27" fillId="0" borderId="1" xfId="0" applyFont="1" applyBorder="1" applyAlignment="1">
      <alignment vertical="center" wrapText="1"/>
    </xf>
    <xf numFmtId="0" fontId="28" fillId="0" borderId="0" xfId="0" applyFont="1" applyAlignment="1">
      <alignment wrapText="1"/>
    </xf>
    <xf numFmtId="0" fontId="3" fillId="0" borderId="0" xfId="0" applyFont="1" applyAlignment="1">
      <alignment horizontal="right" wrapText="1"/>
    </xf>
    <xf numFmtId="0" fontId="3" fillId="0" borderId="0" xfId="0" applyFont="1" applyAlignment="1">
      <alignment horizontal="centerContinuous" wrapText="1"/>
    </xf>
    <xf numFmtId="0" fontId="3" fillId="0" borderId="0" xfId="0" applyFont="1" applyAlignment="1">
      <alignment wrapText="1"/>
    </xf>
    <xf numFmtId="0" fontId="3" fillId="0" borderId="0" xfId="0" applyFont="1" applyFill="1" applyAlignment="1">
      <alignment horizontal="centerContinuous" wrapText="1"/>
    </xf>
    <xf numFmtId="0" fontId="0" fillId="0" borderId="1" xfId="0" applyFont="1" applyFill="1" applyBorder="1" applyAlignment="1">
      <alignment horizontal="center" vertical="center" wrapText="1"/>
    </xf>
    <xf numFmtId="0" fontId="6" fillId="0" borderId="15" xfId="0" applyFont="1" applyBorder="1" applyAlignment="1"/>
    <xf numFmtId="0" fontId="6" fillId="0" borderId="16" xfId="0" applyFont="1" applyBorder="1" applyAlignment="1"/>
    <xf numFmtId="0" fontId="0" fillId="10" borderId="0" xfId="0" applyFill="1" applyAlignment="1"/>
    <xf numFmtId="0" fontId="29" fillId="10" borderId="0" xfId="0" applyFont="1" applyFill="1" applyAlignment="1"/>
    <xf numFmtId="0" fontId="30" fillId="10" borderId="0" xfId="0" applyFont="1" applyFill="1" applyAlignment="1"/>
    <xf numFmtId="0" fontId="30" fillId="10" borderId="0" xfId="0" applyFont="1" applyFill="1" applyAlignment="1">
      <alignment horizontal="right" vertical="center"/>
    </xf>
    <xf numFmtId="0" fontId="17" fillId="10" borderId="11" xfId="0" applyFont="1" applyFill="1" applyBorder="1" applyAlignment="1"/>
    <xf numFmtId="0" fontId="17" fillId="10" borderId="6" xfId="0" applyFont="1" applyFill="1" applyBorder="1" applyAlignment="1"/>
    <xf numFmtId="0" fontId="0" fillId="10" borderId="7" xfId="0" applyFill="1" applyBorder="1" applyAlignment="1"/>
    <xf numFmtId="0" fontId="17" fillId="10" borderId="12" xfId="0" applyFont="1" applyFill="1" applyBorder="1" applyAlignment="1"/>
    <xf numFmtId="0" fontId="17" fillId="10" borderId="0" xfId="0" applyFont="1" applyFill="1" applyBorder="1" applyAlignment="1"/>
    <xf numFmtId="0" fontId="0" fillId="10" borderId="8" xfId="0" applyFill="1" applyBorder="1" applyAlignment="1"/>
    <xf numFmtId="49" fontId="31" fillId="10" borderId="0" xfId="0" applyNumberFormat="1" applyFont="1" applyFill="1" applyBorder="1" applyAlignment="1">
      <alignment horizontal="center" vertical="center"/>
    </xf>
    <xf numFmtId="0" fontId="17" fillId="10" borderId="0" xfId="0" applyFont="1" applyFill="1" applyBorder="1" applyAlignment="1">
      <alignment horizontal="center" vertical="center"/>
    </xf>
    <xf numFmtId="0" fontId="0" fillId="10" borderId="12" xfId="0" applyFill="1" applyBorder="1" applyAlignment="1"/>
    <xf numFmtId="0" fontId="17" fillId="10" borderId="0" xfId="0" quotePrefix="1" applyFont="1" applyFill="1" applyBorder="1" applyAlignment="1"/>
    <xf numFmtId="0" fontId="17" fillId="10" borderId="0" xfId="0" quotePrefix="1" applyNumberFormat="1" applyFont="1" applyFill="1" applyBorder="1" applyAlignment="1"/>
    <xf numFmtId="0" fontId="33" fillId="10" borderId="0" xfId="0" applyFont="1" applyFill="1" applyBorder="1" applyAlignment="1">
      <alignment horizontal="center" vertical="center"/>
    </xf>
    <xf numFmtId="0" fontId="17" fillId="10" borderId="0" xfId="0" applyFont="1" applyFill="1" applyBorder="1" applyAlignment="1">
      <alignment horizontal="left" vertical="center"/>
    </xf>
    <xf numFmtId="0" fontId="29" fillId="10" borderId="10" xfId="0" applyFont="1" applyFill="1" applyBorder="1" applyAlignment="1">
      <alignment horizontal="center" vertical="center" wrapText="1"/>
    </xf>
    <xf numFmtId="0" fontId="17" fillId="10" borderId="13" xfId="0" applyFont="1" applyFill="1" applyBorder="1" applyAlignment="1"/>
    <xf numFmtId="0" fontId="17" fillId="10" borderId="9" xfId="0" applyFont="1" applyFill="1" applyBorder="1" applyAlignment="1"/>
    <xf numFmtId="0" fontId="0" fillId="10" borderId="10" xfId="0" applyFill="1" applyBorder="1" applyAlignment="1"/>
    <xf numFmtId="0" fontId="34" fillId="0" borderId="0" xfId="0" applyFont="1" applyAlignment="1"/>
    <xf numFmtId="0" fontId="0" fillId="10" borderId="11" xfId="0" applyFill="1" applyBorder="1" applyAlignment="1"/>
    <xf numFmtId="0" fontId="0" fillId="10" borderId="13" xfId="0" applyFill="1" applyBorder="1" applyAlignment="1"/>
    <xf numFmtId="0" fontId="17" fillId="10" borderId="0" xfId="0" applyFont="1" applyFill="1" applyAlignment="1"/>
    <xf numFmtId="0" fontId="29" fillId="10" borderId="17" xfId="0" applyFont="1" applyFill="1" applyBorder="1" applyAlignment="1">
      <alignment horizontal="distributed" vertical="center" wrapText="1"/>
    </xf>
    <xf numFmtId="0" fontId="17" fillId="10" borderId="0" xfId="0" applyFont="1" applyFill="1" applyBorder="1" applyAlignment="1">
      <alignment horizontal="right" vertical="center"/>
    </xf>
    <xf numFmtId="0" fontId="29" fillId="10" borderId="0" xfId="0" applyFont="1" applyFill="1" applyBorder="1" applyAlignment="1">
      <alignment horizontal="distributed" vertical="center" wrapText="1" indent="1"/>
    </xf>
    <xf numFmtId="0" fontId="29" fillId="10" borderId="0" xfId="0" applyFont="1" applyFill="1" applyBorder="1" applyAlignment="1">
      <alignment horizontal="center" vertical="center" wrapText="1"/>
    </xf>
    <xf numFmtId="0" fontId="35" fillId="10" borderId="0" xfId="0" applyFont="1" applyFill="1" applyBorder="1" applyAlignment="1"/>
    <xf numFmtId="0" fontId="29" fillId="10" borderId="0" xfId="0" applyFont="1" applyFill="1" applyBorder="1" applyAlignment="1">
      <alignment horizontal="center" vertical="center"/>
    </xf>
    <xf numFmtId="0" fontId="0" fillId="10" borderId="12" xfId="0" applyFill="1" applyBorder="1" applyAlignment="1">
      <alignment vertical="center"/>
    </xf>
    <xf numFmtId="0" fontId="17" fillId="10" borderId="0" xfId="0" applyFont="1" applyFill="1" applyBorder="1" applyAlignment="1">
      <alignment vertical="center"/>
    </xf>
    <xf numFmtId="0" fontId="0" fillId="0" borderId="7" xfId="0" applyBorder="1" applyAlignment="1">
      <alignment horizontal="distributed" vertical="center" wrapText="1"/>
    </xf>
    <xf numFmtId="0" fontId="0" fillId="10" borderId="8" xfId="0" applyFill="1" applyBorder="1" applyAlignment="1">
      <alignment vertical="center"/>
    </xf>
    <xf numFmtId="0" fontId="0" fillId="0" borderId="10" xfId="0" applyBorder="1" applyAlignment="1">
      <alignment horizontal="distributed" vertical="center" wrapText="1"/>
    </xf>
    <xf numFmtId="0" fontId="29" fillId="3" borderId="10" xfId="0" applyFont="1" applyFill="1" applyBorder="1" applyAlignment="1" applyProtection="1">
      <alignment horizontal="distributed" vertical="center" wrapText="1"/>
      <protection locked="0"/>
    </xf>
    <xf numFmtId="0" fontId="29" fillId="3" borderId="10" xfId="0" applyFont="1" applyFill="1" applyBorder="1" applyAlignment="1">
      <alignment horizontal="distributed" vertical="center" wrapText="1"/>
    </xf>
    <xf numFmtId="0" fontId="29" fillId="3" borderId="17" xfId="0" applyFont="1" applyFill="1" applyBorder="1" applyAlignment="1">
      <alignment horizontal="distributed" vertical="center" wrapText="1"/>
    </xf>
    <xf numFmtId="0" fontId="0" fillId="0" borderId="0" xfId="0" applyFill="1" applyAlignment="1"/>
    <xf numFmtId="14" fontId="17" fillId="10" borderId="0" xfId="0" applyNumberFormat="1" applyFont="1" applyFill="1" applyAlignment="1"/>
    <xf numFmtId="192" fontId="29" fillId="10" borderId="0" xfId="0" applyNumberFormat="1" applyFont="1" applyFill="1" applyAlignment="1"/>
    <xf numFmtId="186" fontId="17" fillId="10" borderId="0" xfId="0" applyNumberFormat="1" applyFont="1" applyFill="1" applyAlignment="1"/>
    <xf numFmtId="0" fontId="17" fillId="10" borderId="18" xfId="0" applyNumberFormat="1" applyFont="1" applyFill="1" applyBorder="1" applyAlignment="1">
      <alignment horizontal="right" vertical="center"/>
    </xf>
    <xf numFmtId="0" fontId="17" fillId="10" borderId="19" xfId="0" applyFont="1" applyFill="1" applyBorder="1" applyAlignment="1"/>
    <xf numFmtId="0" fontId="38" fillId="10" borderId="20" xfId="42" applyFont="1" applyFill="1" applyBorder="1" applyAlignment="1">
      <alignment horizontal="center" vertical="center" wrapText="1"/>
    </xf>
    <xf numFmtId="0" fontId="38" fillId="9" borderId="21" xfId="42" applyFont="1" applyFill="1" applyBorder="1" applyAlignment="1">
      <alignment vertical="center" wrapText="1"/>
    </xf>
    <xf numFmtId="0" fontId="17" fillId="10" borderId="22" xfId="0" applyFont="1" applyFill="1" applyBorder="1" applyAlignment="1"/>
    <xf numFmtId="0" fontId="38" fillId="10" borderId="23" xfId="42" applyFont="1" applyFill="1" applyBorder="1" applyAlignment="1">
      <alignment horizontal="center" vertical="center" wrapText="1"/>
    </xf>
    <xf numFmtId="0" fontId="38" fillId="10" borderId="24" xfId="42" applyFont="1" applyFill="1" applyBorder="1" applyAlignment="1">
      <alignment horizontal="center" vertical="center" wrapText="1"/>
    </xf>
    <xf numFmtId="0" fontId="17" fillId="10" borderId="25" xfId="0" applyFont="1" applyFill="1" applyBorder="1" applyAlignment="1"/>
    <xf numFmtId="0" fontId="38" fillId="10" borderId="26" xfId="42" applyFont="1" applyFill="1" applyBorder="1" applyAlignment="1">
      <alignment horizontal="center" vertical="center"/>
    </xf>
    <xf numFmtId="0" fontId="38" fillId="10" borderId="27" xfId="42" applyFont="1" applyFill="1" applyBorder="1" applyAlignment="1">
      <alignment horizontal="center" vertical="center"/>
    </xf>
    <xf numFmtId="0" fontId="38" fillId="10" borderId="28" xfId="42" applyFont="1" applyFill="1" applyBorder="1" applyAlignment="1">
      <alignment horizontal="center" vertical="center" wrapText="1"/>
    </xf>
    <xf numFmtId="0" fontId="38" fillId="10" borderId="27" xfId="42" applyFont="1" applyFill="1" applyBorder="1" applyAlignment="1">
      <alignment horizontal="center" vertical="center" wrapText="1"/>
    </xf>
    <xf numFmtId="0" fontId="38" fillId="10" borderId="29" xfId="42" applyFont="1" applyFill="1" applyBorder="1" applyAlignment="1">
      <alignment horizontal="center" vertical="center" wrapText="1"/>
    </xf>
    <xf numFmtId="0" fontId="38" fillId="10" borderId="30" xfId="42" applyFont="1" applyFill="1" applyBorder="1" applyAlignment="1">
      <alignment horizontal="center" vertical="center"/>
    </xf>
    <xf numFmtId="0" fontId="38" fillId="10" borderId="10" xfId="42" applyFont="1" applyFill="1" applyBorder="1" applyAlignment="1">
      <alignment horizontal="center" vertical="center"/>
    </xf>
    <xf numFmtId="0" fontId="41" fillId="10" borderId="31" xfId="42" applyFont="1" applyFill="1" applyBorder="1" applyAlignment="1">
      <alignment horizontal="center" vertical="center"/>
    </xf>
    <xf numFmtId="0" fontId="38" fillId="10" borderId="17" xfId="42" quotePrefix="1" applyFont="1" applyFill="1" applyBorder="1" applyAlignment="1">
      <alignment horizontal="center" vertical="center"/>
    </xf>
    <xf numFmtId="0" fontId="17" fillId="10" borderId="22" xfId="0" applyFont="1" applyFill="1" applyBorder="1" applyAlignment="1">
      <alignment vertical="center" textRotation="255"/>
    </xf>
    <xf numFmtId="0" fontId="38" fillId="10" borderId="9" xfId="42" applyFont="1" applyFill="1" applyBorder="1" applyAlignment="1">
      <alignment horizontal="center" vertical="center" wrapText="1"/>
    </xf>
    <xf numFmtId="0" fontId="41" fillId="10" borderId="10" xfId="42" applyFont="1" applyFill="1" applyBorder="1" applyAlignment="1">
      <alignment horizontal="center" vertical="center"/>
    </xf>
    <xf numFmtId="0" fontId="41" fillId="10" borderId="17" xfId="42" applyFont="1" applyFill="1" applyBorder="1" applyAlignment="1">
      <alignment horizontal="center" vertical="center"/>
    </xf>
    <xf numFmtId="183" fontId="38" fillId="10" borderId="9" xfId="42" applyNumberFormat="1" applyFont="1" applyFill="1" applyBorder="1" applyAlignment="1">
      <alignment horizontal="center" vertical="center" wrapText="1"/>
    </xf>
    <xf numFmtId="0" fontId="17" fillId="10" borderId="32" xfId="0" applyFont="1" applyFill="1" applyBorder="1" applyAlignment="1">
      <alignment vertical="center" wrapText="1"/>
    </xf>
    <xf numFmtId="0" fontId="38" fillId="10" borderId="33" xfId="42" applyFont="1" applyFill="1" applyBorder="1" applyAlignment="1">
      <alignment horizontal="center" vertical="center"/>
    </xf>
    <xf numFmtId="0" fontId="38" fillId="10" borderId="34" xfId="42" quotePrefix="1" applyFont="1" applyFill="1" applyBorder="1" applyAlignment="1">
      <alignment horizontal="center" vertical="center"/>
    </xf>
    <xf numFmtId="0" fontId="38" fillId="10" borderId="12" xfId="42" applyFont="1" applyFill="1" applyBorder="1" applyAlignment="1">
      <alignment horizontal="distributed" vertical="center" indent="1"/>
    </xf>
    <xf numFmtId="0" fontId="38" fillId="10" borderId="35" xfId="42" applyFont="1" applyFill="1" applyBorder="1" applyAlignment="1">
      <alignment horizontal="distributed" vertical="center" indent="1"/>
    </xf>
    <xf numFmtId="0" fontId="38" fillId="10" borderId="36" xfId="42" quotePrefix="1" applyFont="1" applyFill="1" applyBorder="1" applyAlignment="1">
      <alignment horizontal="center" vertical="center"/>
    </xf>
    <xf numFmtId="0" fontId="38" fillId="10" borderId="13" xfId="42" applyFont="1" applyFill="1" applyBorder="1" applyAlignment="1">
      <alignment vertical="center"/>
    </xf>
    <xf numFmtId="191" fontId="38" fillId="10" borderId="13" xfId="42" applyNumberFormat="1" applyFont="1" applyFill="1" applyBorder="1" applyAlignment="1">
      <alignment horizontal="center" vertical="center" wrapText="1"/>
    </xf>
    <xf numFmtId="0" fontId="38" fillId="10" borderId="9" xfId="42" applyFont="1" applyFill="1" applyBorder="1" applyAlignment="1">
      <alignment horizontal="center" vertical="center"/>
    </xf>
    <xf numFmtId="0" fontId="38" fillId="10" borderId="0" xfId="42" applyFont="1" applyFill="1" applyBorder="1" applyAlignment="1">
      <alignment vertical="center"/>
    </xf>
    <xf numFmtId="191" fontId="41" fillId="10" borderId="38" xfId="42" applyNumberFormat="1" applyFont="1" applyFill="1" applyBorder="1" applyAlignment="1">
      <alignment horizontal="center" vertical="center"/>
    </xf>
    <xf numFmtId="191" fontId="38" fillId="10" borderId="8" xfId="42" applyNumberFormat="1" applyFont="1" applyFill="1" applyBorder="1" applyAlignment="1">
      <alignment horizontal="center" vertical="center"/>
    </xf>
    <xf numFmtId="0" fontId="17" fillId="10" borderId="39" xfId="0" applyFont="1" applyFill="1" applyBorder="1" applyAlignment="1">
      <alignment vertical="center" textRotation="255"/>
    </xf>
    <xf numFmtId="191" fontId="38" fillId="10" borderId="40" xfId="42" applyNumberFormat="1" applyFont="1" applyFill="1" applyBorder="1" applyAlignment="1">
      <alignment vertical="center"/>
    </xf>
    <xf numFmtId="0" fontId="17" fillId="10" borderId="41" xfId="0" applyFont="1" applyFill="1" applyBorder="1" applyAlignment="1">
      <alignment vertical="center"/>
    </xf>
    <xf numFmtId="191" fontId="38" fillId="10" borderId="42" xfId="42" applyNumberFormat="1" applyFont="1" applyFill="1" applyBorder="1" applyAlignment="1">
      <alignment horizontal="center" vertical="center"/>
    </xf>
    <xf numFmtId="0" fontId="17" fillId="10" borderId="13" xfId="0" applyFont="1" applyFill="1" applyBorder="1" applyAlignment="1">
      <alignment horizontal="distributed" vertical="center" indent="1"/>
    </xf>
    <xf numFmtId="0" fontId="19" fillId="0" borderId="0" xfId="0" applyFont="1" applyFill="1" applyAlignment="1"/>
    <xf numFmtId="0" fontId="15" fillId="0" borderId="11" xfId="0" applyFont="1" applyBorder="1" applyAlignment="1"/>
    <xf numFmtId="0" fontId="15" fillId="0" borderId="6" xfId="0" applyFont="1" applyBorder="1" applyAlignment="1"/>
    <xf numFmtId="0" fontId="15" fillId="0" borderId="7" xfId="0" applyFont="1" applyBorder="1" applyAlignment="1"/>
    <xf numFmtId="0" fontId="0" fillId="0" borderId="12" xfId="0" applyFill="1" applyBorder="1" applyAlignment="1"/>
    <xf numFmtId="0" fontId="0" fillId="0" borderId="0" xfId="0" applyFill="1" applyBorder="1" applyAlignment="1"/>
    <xf numFmtId="0" fontId="0" fillId="0" borderId="8" xfId="0" applyFill="1" applyBorder="1" applyAlignment="1"/>
    <xf numFmtId="0" fontId="0" fillId="0" borderId="12" xfId="0" applyBorder="1" applyAlignment="1"/>
    <xf numFmtId="0" fontId="0" fillId="0" borderId="0" xfId="0" applyBorder="1" applyAlignment="1"/>
    <xf numFmtId="0" fontId="22" fillId="0" borderId="0" xfId="0" applyFont="1" applyAlignment="1"/>
    <xf numFmtId="0" fontId="14" fillId="0" borderId="0" xfId="42" applyFont="1">
      <alignment vertical="center"/>
    </xf>
    <xf numFmtId="0" fontId="14" fillId="0" borderId="0" xfId="42" applyFont="1" applyAlignment="1">
      <alignment horizontal="center" vertical="center"/>
    </xf>
    <xf numFmtId="0" fontId="14" fillId="0" borderId="0" xfId="42" applyFont="1" applyAlignment="1">
      <alignment vertical="center" wrapText="1"/>
    </xf>
    <xf numFmtId="0" fontId="14" fillId="0" borderId="17" xfId="42" applyFont="1" applyBorder="1" applyAlignment="1">
      <alignment vertical="center"/>
    </xf>
    <xf numFmtId="0" fontId="14" fillId="0" borderId="43" xfId="42" applyFont="1" applyBorder="1" applyAlignment="1">
      <alignment horizontal="center" vertical="center"/>
    </xf>
    <xf numFmtId="177" fontId="14" fillId="0" borderId="44" xfId="42" applyNumberFormat="1" applyFont="1" applyBorder="1" applyAlignment="1">
      <alignment horizontal="right" vertical="center"/>
    </xf>
    <xf numFmtId="0" fontId="14" fillId="0" borderId="36" xfId="42" applyFont="1" applyBorder="1" applyAlignment="1">
      <alignment horizontal="center" vertical="center"/>
    </xf>
    <xf numFmtId="180" fontId="14" fillId="0" borderId="44" xfId="42" applyNumberFormat="1" applyFont="1" applyBorder="1" applyAlignment="1">
      <alignment horizontal="right" vertical="center"/>
    </xf>
    <xf numFmtId="177" fontId="14" fillId="0" borderId="45" xfId="42" applyNumberFormat="1" applyFont="1" applyBorder="1" applyAlignment="1">
      <alignment horizontal="right" vertical="center"/>
    </xf>
    <xf numFmtId="0" fontId="14" fillId="0" borderId="17" xfId="42" applyFont="1" applyBorder="1" applyAlignment="1">
      <alignment horizontal="center" vertical="center"/>
    </xf>
    <xf numFmtId="180" fontId="14" fillId="0" borderId="13" xfId="42" applyNumberFormat="1" applyFont="1" applyBorder="1" applyAlignment="1">
      <alignment horizontal="right" vertical="center"/>
    </xf>
    <xf numFmtId="177" fontId="14" fillId="0" borderId="46" xfId="42" applyNumberFormat="1" applyFont="1" applyBorder="1" applyAlignment="1">
      <alignment horizontal="right" vertical="center"/>
    </xf>
    <xf numFmtId="0" fontId="14" fillId="0" borderId="47" xfId="42" applyFont="1" applyBorder="1" applyAlignment="1">
      <alignment horizontal="center" vertical="center"/>
    </xf>
    <xf numFmtId="177" fontId="14" fillId="0" borderId="13" xfId="42" applyNumberFormat="1" applyFont="1" applyBorder="1" applyAlignment="1">
      <alignment horizontal="right" vertical="center"/>
    </xf>
    <xf numFmtId="180" fontId="14" fillId="0" borderId="46" xfId="42" applyNumberFormat="1" applyFont="1" applyBorder="1" applyAlignment="1">
      <alignment horizontal="right" vertical="center"/>
    </xf>
    <xf numFmtId="0" fontId="14" fillId="0" borderId="10" xfId="42" applyFont="1" applyBorder="1" applyAlignment="1">
      <alignment horizontal="center" vertical="center"/>
    </xf>
    <xf numFmtId="177" fontId="14" fillId="0" borderId="48" xfId="42" applyNumberFormat="1" applyFont="1" applyBorder="1" applyAlignment="1">
      <alignment horizontal="right" vertical="center"/>
    </xf>
    <xf numFmtId="0" fontId="14" fillId="0" borderId="49" xfId="42" applyFont="1" applyBorder="1" applyAlignment="1">
      <alignment horizontal="center" vertical="center"/>
    </xf>
    <xf numFmtId="0" fontId="14" fillId="0" borderId="50" xfId="42" applyFont="1" applyBorder="1" applyAlignment="1">
      <alignment horizontal="center" vertical="center"/>
    </xf>
    <xf numFmtId="177" fontId="48" fillId="0" borderId="48" xfId="42" applyNumberFormat="1" applyFont="1" applyBorder="1" applyAlignment="1">
      <alignment horizontal="right" vertical="center"/>
    </xf>
    <xf numFmtId="0" fontId="48" fillId="0" borderId="49" xfId="42" applyFont="1" applyBorder="1" applyAlignment="1">
      <alignment horizontal="center" vertical="center"/>
    </xf>
    <xf numFmtId="180" fontId="14" fillId="0" borderId="50" xfId="42" applyNumberFormat="1" applyFont="1" applyBorder="1" applyAlignment="1">
      <alignment horizontal="right" vertical="center"/>
    </xf>
    <xf numFmtId="0" fontId="14" fillId="0" borderId="51" xfId="42" applyFont="1" applyBorder="1" applyAlignment="1">
      <alignment horizontal="center" vertical="center"/>
    </xf>
    <xf numFmtId="0" fontId="48" fillId="8" borderId="17" xfId="42" applyFont="1" applyFill="1" applyBorder="1" applyAlignment="1">
      <alignment vertical="center"/>
    </xf>
    <xf numFmtId="0" fontId="5" fillId="0" borderId="51" xfId="42" applyFont="1" applyBorder="1">
      <alignment vertical="center"/>
    </xf>
    <xf numFmtId="0" fontId="5" fillId="0" borderId="1" xfId="42" applyFont="1" applyBorder="1">
      <alignment vertical="center"/>
    </xf>
    <xf numFmtId="0" fontId="14" fillId="0" borderId="0" xfId="42" applyFont="1" applyAlignment="1">
      <alignment vertical="center"/>
    </xf>
    <xf numFmtId="0" fontId="0" fillId="0" borderId="0" xfId="0" applyFont="1" applyAlignment="1">
      <alignment wrapText="1"/>
    </xf>
    <xf numFmtId="189" fontId="3" fillId="0" borderId="0" xfId="0" applyNumberFormat="1" applyFont="1" applyAlignment="1">
      <alignment horizontal="right" wrapText="1"/>
    </xf>
    <xf numFmtId="189" fontId="0" fillId="0" borderId="0" xfId="0" applyNumberFormat="1" applyFont="1" applyAlignment="1">
      <alignment horizontal="right" wrapText="1"/>
    </xf>
    <xf numFmtId="0" fontId="50" fillId="10" borderId="0" xfId="0" applyFont="1" applyFill="1" applyBorder="1" applyAlignment="1">
      <alignment horizontal="left" vertical="center"/>
    </xf>
    <xf numFmtId="0" fontId="27" fillId="0" borderId="17" xfId="0" applyFont="1" applyBorder="1" applyAlignment="1">
      <alignment vertical="center" wrapText="1"/>
    </xf>
    <xf numFmtId="0" fontId="27" fillId="0" borderId="10" xfId="0" applyFont="1" applyBorder="1" applyAlignment="1">
      <alignment vertical="center" wrapText="1"/>
    </xf>
    <xf numFmtId="0" fontId="51" fillId="0" borderId="0" xfId="0" applyFont="1" applyAlignment="1"/>
    <xf numFmtId="0" fontId="52" fillId="10" borderId="0" xfId="0" applyFont="1" applyFill="1" applyBorder="1" applyAlignment="1">
      <alignment horizontal="right"/>
    </xf>
    <xf numFmtId="0" fontId="52" fillId="10" borderId="0" xfId="0" applyFont="1" applyFill="1" applyAlignment="1"/>
    <xf numFmtId="0" fontId="13" fillId="0" borderId="0" xfId="0" quotePrefix="1" applyFont="1" applyFill="1" applyBorder="1" applyAlignment="1"/>
    <xf numFmtId="0" fontId="0" fillId="0" borderId="0" xfId="0" quotePrefix="1" applyBorder="1" applyAlignment="1"/>
    <xf numFmtId="0" fontId="0" fillId="0" borderId="0" xfId="0" quotePrefix="1" applyFill="1" applyBorder="1" applyAlignment="1"/>
    <xf numFmtId="0" fontId="13" fillId="0" borderId="0" xfId="0" quotePrefix="1" applyFont="1" applyBorder="1" applyAlignment="1"/>
    <xf numFmtId="0" fontId="52" fillId="10" borderId="18" xfId="0" applyFont="1" applyFill="1" applyBorder="1" applyAlignment="1">
      <alignment horizontal="right" vertical="center"/>
    </xf>
    <xf numFmtId="0" fontId="14" fillId="0" borderId="52" xfId="0" applyFont="1" applyBorder="1" applyAlignment="1">
      <alignment vertical="center" wrapText="1"/>
    </xf>
    <xf numFmtId="0" fontId="18" fillId="0" borderId="53" xfId="0" applyFont="1" applyBorder="1" applyAlignment="1">
      <alignment horizontal="right" vertical="center" shrinkToFit="1"/>
    </xf>
    <xf numFmtId="0" fontId="14" fillId="0" borderId="53" xfId="0" applyFont="1" applyBorder="1" applyAlignment="1">
      <alignment horizontal="right" vertical="center" shrinkToFit="1"/>
    </xf>
    <xf numFmtId="0" fontId="14" fillId="0" borderId="54" xfId="0" applyFont="1" applyBorder="1" applyAlignment="1">
      <alignment horizontal="right" vertical="center" shrinkToFit="1"/>
    </xf>
    <xf numFmtId="0" fontId="35" fillId="6" borderId="51" xfId="0" applyFont="1" applyFill="1" applyBorder="1" applyAlignment="1" applyProtection="1">
      <alignment vertical="center"/>
      <protection locked="0"/>
    </xf>
    <xf numFmtId="0" fontId="35" fillId="6" borderId="10" xfId="0" applyFont="1" applyFill="1" applyBorder="1" applyAlignment="1" applyProtection="1">
      <alignment vertical="center"/>
      <protection locked="0"/>
    </xf>
    <xf numFmtId="0" fontId="29" fillId="6" borderId="1" xfId="0" applyFont="1" applyFill="1" applyBorder="1" applyAlignment="1" applyProtection="1">
      <alignment horizontal="distributed" vertical="center" wrapText="1"/>
      <protection locked="0"/>
    </xf>
    <xf numFmtId="0" fontId="35" fillId="10" borderId="55" xfId="0" applyFont="1" applyFill="1" applyBorder="1" applyAlignment="1">
      <alignment vertical="center"/>
    </xf>
    <xf numFmtId="0" fontId="14" fillId="10" borderId="17" xfId="42" applyFont="1" applyFill="1" applyBorder="1" applyAlignment="1">
      <alignment vertical="center"/>
    </xf>
    <xf numFmtId="188" fontId="11" fillId="10" borderId="1" xfId="0" applyNumberFormat="1" applyFont="1" applyFill="1" applyBorder="1" applyAlignment="1">
      <alignment horizontal="center" vertical="center"/>
    </xf>
    <xf numFmtId="0" fontId="18" fillId="6" borderId="0" xfId="0" applyFont="1" applyFill="1" applyAlignment="1" applyProtection="1">
      <alignment horizontal="right" vertical="center"/>
      <protection locked="0"/>
    </xf>
    <xf numFmtId="0" fontId="14" fillId="6" borderId="0" xfId="0" applyFont="1" applyFill="1" applyAlignment="1" applyProtection="1">
      <alignment vertical="center"/>
      <protection locked="0"/>
    </xf>
    <xf numFmtId="0" fontId="14" fillId="6" borderId="4" xfId="0" applyFont="1" applyFill="1" applyBorder="1" applyAlignment="1" applyProtection="1">
      <alignment horizontal="center" vertical="center" wrapText="1"/>
      <protection locked="0"/>
    </xf>
    <xf numFmtId="0" fontId="29" fillId="6" borderId="56" xfId="0" applyFont="1" applyFill="1" applyBorder="1" applyAlignment="1" applyProtection="1">
      <alignment horizontal="center" vertical="center" wrapText="1"/>
      <protection locked="0"/>
    </xf>
    <xf numFmtId="0" fontId="29" fillId="6" borderId="57" xfId="0" applyFont="1" applyFill="1" applyBorder="1" applyAlignment="1" applyProtection="1">
      <alignment horizontal="center" vertical="center" wrapText="1"/>
      <protection locked="0"/>
    </xf>
    <xf numFmtId="0" fontId="0" fillId="0" borderId="58" xfId="0" applyBorder="1" applyAlignment="1" applyProtection="1">
      <alignment horizontal="center" vertical="center"/>
      <protection locked="0"/>
    </xf>
    <xf numFmtId="177" fontId="14" fillId="6" borderId="44" xfId="42" applyNumberFormat="1" applyFont="1" applyFill="1" applyBorder="1" applyAlignment="1" applyProtection="1">
      <alignment horizontal="right" vertical="center"/>
      <protection locked="0"/>
    </xf>
    <xf numFmtId="177" fontId="14" fillId="6" borderId="45" xfId="42" applyNumberFormat="1" applyFont="1" applyFill="1" applyBorder="1" applyAlignment="1" applyProtection="1">
      <alignment horizontal="right" vertical="center"/>
      <protection locked="0"/>
    </xf>
    <xf numFmtId="177" fontId="14" fillId="6" borderId="46" xfId="42" applyNumberFormat="1" applyFont="1" applyFill="1" applyBorder="1" applyAlignment="1" applyProtection="1">
      <alignment horizontal="right" vertical="center"/>
      <protection locked="0"/>
    </xf>
    <xf numFmtId="0" fontId="14" fillId="6" borderId="45" xfId="42" applyFont="1" applyFill="1" applyBorder="1" applyAlignment="1" applyProtection="1">
      <alignment horizontal="center" vertical="center"/>
      <protection locked="0"/>
    </xf>
    <xf numFmtId="0" fontId="14" fillId="6" borderId="17" xfId="42" applyFont="1" applyFill="1" applyBorder="1" applyAlignment="1" applyProtection="1">
      <alignment vertical="center"/>
      <protection locked="0"/>
    </xf>
    <xf numFmtId="0" fontId="29" fillId="10" borderId="17" xfId="0" applyFont="1" applyFill="1" applyBorder="1" applyAlignment="1" applyProtection="1">
      <alignment horizontal="center" vertical="center" wrapText="1"/>
      <protection locked="0"/>
    </xf>
    <xf numFmtId="0" fontId="29" fillId="10" borderId="59" xfId="0" applyFont="1" applyFill="1" applyBorder="1" applyAlignment="1" applyProtection="1">
      <alignment horizontal="center" vertical="center"/>
    </xf>
    <xf numFmtId="0" fontId="29" fillId="10" borderId="60" xfId="0" applyFont="1" applyFill="1" applyBorder="1" applyAlignment="1" applyProtection="1">
      <alignment horizontal="center" vertical="center"/>
    </xf>
    <xf numFmtId="0" fontId="0" fillId="0" borderId="0" xfId="0" applyFill="1" applyBorder="1" applyAlignment="1" applyProtection="1">
      <alignment vertical="top" wrapText="1"/>
    </xf>
    <xf numFmtId="0" fontId="17" fillId="10" borderId="61" xfId="0" applyFont="1" applyFill="1" applyBorder="1" applyAlignment="1">
      <alignment vertical="center" textRotation="255" wrapText="1"/>
    </xf>
    <xf numFmtId="0" fontId="38" fillId="10" borderId="62" xfId="42" applyFont="1" applyFill="1" applyBorder="1" applyAlignment="1">
      <alignment horizontal="center" vertical="center"/>
    </xf>
    <xf numFmtId="183" fontId="38" fillId="10" borderId="28" xfId="42" applyNumberFormat="1" applyFont="1" applyFill="1" applyBorder="1" applyAlignment="1">
      <alignment horizontal="center" vertical="center" wrapText="1"/>
    </xf>
    <xf numFmtId="0" fontId="41" fillId="10" borderId="27" xfId="42" applyFont="1" applyFill="1" applyBorder="1" applyAlignment="1">
      <alignment horizontal="center" vertical="center"/>
    </xf>
    <xf numFmtId="0" fontId="17" fillId="10" borderId="13" xfId="0" applyFont="1" applyFill="1" applyBorder="1" applyAlignment="1">
      <alignment horizontal="center" vertical="center"/>
    </xf>
    <xf numFmtId="192" fontId="17" fillId="10" borderId="9" xfId="0" applyNumberFormat="1" applyFont="1" applyFill="1" applyBorder="1" applyAlignment="1" applyProtection="1">
      <alignment horizontal="center"/>
      <protection locked="0"/>
    </xf>
    <xf numFmtId="183" fontId="38" fillId="10" borderId="18" xfId="42" applyNumberFormat="1" applyFont="1" applyFill="1" applyBorder="1" applyAlignment="1" applyProtection="1">
      <alignment horizontal="center" vertical="center" wrapText="1"/>
      <protection locked="0"/>
    </xf>
    <xf numFmtId="191" fontId="41" fillId="10" borderId="27" xfId="42" applyNumberFormat="1" applyFont="1" applyFill="1" applyBorder="1" applyAlignment="1" applyProtection="1">
      <alignment horizontal="center" vertical="center"/>
      <protection locked="0"/>
    </xf>
    <xf numFmtId="0" fontId="38" fillId="10" borderId="27" xfId="42" quotePrefix="1" applyFont="1" applyFill="1" applyBorder="1" applyAlignment="1">
      <alignment horizontal="center" vertical="center"/>
    </xf>
    <xf numFmtId="192" fontId="17" fillId="10" borderId="11" xfId="0" applyNumberFormat="1" applyFont="1" applyFill="1" applyBorder="1" applyAlignment="1" applyProtection="1">
      <alignment horizontal="center"/>
      <protection locked="0"/>
    </xf>
    <xf numFmtId="191" fontId="41" fillId="10" borderId="7" xfId="42" applyNumberFormat="1" applyFont="1" applyFill="1" applyBorder="1" applyAlignment="1" applyProtection="1">
      <alignment horizontal="center" vertical="center"/>
      <protection locked="0"/>
    </xf>
    <xf numFmtId="0" fontId="38" fillId="10" borderId="7" xfId="42" quotePrefix="1" applyFont="1" applyFill="1" applyBorder="1" applyAlignment="1">
      <alignment horizontal="center" vertical="center"/>
    </xf>
    <xf numFmtId="183" fontId="38" fillId="10" borderId="14" xfId="42" applyNumberFormat="1" applyFont="1" applyFill="1" applyBorder="1" applyAlignment="1" applyProtection="1">
      <alignment horizontal="center" vertical="center" wrapText="1"/>
      <protection locked="0"/>
    </xf>
    <xf numFmtId="0" fontId="38" fillId="10" borderId="63" xfId="42" applyFont="1" applyFill="1" applyBorder="1" applyAlignment="1">
      <alignment horizontal="center" vertical="center" wrapText="1"/>
    </xf>
    <xf numFmtId="191" fontId="38" fillId="10" borderId="64" xfId="42" applyNumberFormat="1" applyFont="1" applyFill="1" applyBorder="1" applyAlignment="1">
      <alignment horizontal="center" vertical="center"/>
    </xf>
    <xf numFmtId="191" fontId="38" fillId="10" borderId="65" xfId="42" applyNumberFormat="1" applyFont="1" applyFill="1" applyBorder="1" applyAlignment="1">
      <alignment vertical="center"/>
    </xf>
    <xf numFmtId="0" fontId="38" fillId="10" borderId="66" xfId="42" applyFont="1" applyFill="1" applyBorder="1" applyAlignment="1">
      <alignment horizontal="center" vertical="center" wrapText="1"/>
    </xf>
    <xf numFmtId="0" fontId="17" fillId="10" borderId="1" xfId="0" applyFont="1" applyFill="1" applyBorder="1" applyAlignment="1">
      <alignment horizontal="distributed" vertical="center" indent="1"/>
    </xf>
    <xf numFmtId="0" fontId="38" fillId="10" borderId="45" xfId="42" applyFont="1" applyFill="1" applyBorder="1">
      <alignment vertical="center"/>
    </xf>
    <xf numFmtId="192" fontId="17" fillId="10" borderId="14" xfId="0" applyNumberFormat="1" applyFont="1" applyFill="1" applyBorder="1" applyAlignment="1" applyProtection="1">
      <protection locked="0"/>
    </xf>
    <xf numFmtId="192" fontId="17" fillId="10" borderId="6" xfId="0" applyNumberFormat="1" applyFont="1" applyFill="1" applyBorder="1" applyAlignment="1" applyProtection="1">
      <alignment horizontal="center"/>
      <protection locked="0"/>
    </xf>
    <xf numFmtId="0" fontId="38" fillId="10" borderId="9" xfId="42" applyFont="1" applyFill="1" applyBorder="1" applyAlignment="1">
      <alignment vertical="center"/>
    </xf>
    <xf numFmtId="191" fontId="38" fillId="6" borderId="67" xfId="33" applyNumberFormat="1" applyFont="1" applyFill="1" applyBorder="1" applyAlignment="1" applyProtection="1">
      <alignment horizontal="center" vertical="center"/>
      <protection locked="0"/>
    </xf>
    <xf numFmtId="0" fontId="38" fillId="10" borderId="68" xfId="42" applyFont="1" applyFill="1" applyBorder="1" applyAlignment="1">
      <alignment horizontal="center" vertical="center"/>
    </xf>
    <xf numFmtId="0" fontId="38" fillId="10" borderId="69" xfId="42" applyFont="1" applyFill="1" applyBorder="1" applyAlignment="1">
      <alignment horizontal="center" vertical="center"/>
    </xf>
    <xf numFmtId="0" fontId="41" fillId="10" borderId="69" xfId="42" applyFont="1" applyFill="1" applyBorder="1" applyAlignment="1">
      <alignment horizontal="center" vertical="center"/>
    </xf>
    <xf numFmtId="0" fontId="38" fillId="10" borderId="70" xfId="42" applyFont="1" applyFill="1" applyBorder="1" applyAlignment="1">
      <alignment horizontal="center" vertical="center"/>
    </xf>
    <xf numFmtId="0" fontId="41" fillId="10" borderId="70" xfId="42" applyFont="1" applyFill="1" applyBorder="1" applyAlignment="1">
      <alignment horizontal="center" vertical="center"/>
    </xf>
    <xf numFmtId="191" fontId="38" fillId="6" borderId="71" xfId="33" applyNumberFormat="1" applyFont="1" applyFill="1" applyBorder="1" applyAlignment="1" applyProtection="1">
      <alignment horizontal="center" vertical="center"/>
      <protection locked="0"/>
    </xf>
    <xf numFmtId="191" fontId="38" fillId="10" borderId="70" xfId="42" applyNumberFormat="1" applyFont="1" applyFill="1" applyBorder="1" applyAlignment="1" applyProtection="1">
      <alignment horizontal="center" vertical="center"/>
      <protection locked="0"/>
    </xf>
    <xf numFmtId="191" fontId="38" fillId="6" borderId="41" xfId="33" applyNumberFormat="1" applyFont="1" applyFill="1" applyBorder="1" applyAlignment="1" applyProtection="1">
      <alignment horizontal="center" vertical="center"/>
      <protection locked="0"/>
    </xf>
    <xf numFmtId="191" fontId="38" fillId="10" borderId="30" xfId="42" applyNumberFormat="1" applyFont="1" applyFill="1" applyBorder="1" applyAlignment="1" applyProtection="1">
      <alignment horizontal="center" vertical="center"/>
      <protection locked="0"/>
    </xf>
    <xf numFmtId="191" fontId="38" fillId="6" borderId="26" xfId="33" applyNumberFormat="1" applyFont="1" applyFill="1" applyBorder="1" applyAlignment="1" applyProtection="1">
      <alignment horizontal="center" vertical="center"/>
      <protection locked="0"/>
    </xf>
    <xf numFmtId="0" fontId="41" fillId="10" borderId="72" xfId="42" applyFont="1" applyFill="1" applyBorder="1" applyAlignment="1">
      <alignment horizontal="center" vertical="center"/>
    </xf>
    <xf numFmtId="0" fontId="38" fillId="10" borderId="72" xfId="42" applyFont="1" applyFill="1" applyBorder="1" applyAlignment="1">
      <alignment horizontal="center" vertical="center"/>
    </xf>
    <xf numFmtId="0" fontId="38" fillId="10" borderId="26" xfId="42" applyFont="1" applyFill="1" applyBorder="1" applyAlignment="1">
      <alignment horizontal="center" vertical="center" wrapText="1"/>
    </xf>
    <xf numFmtId="0" fontId="38" fillId="10" borderId="30" xfId="42" applyFont="1" applyFill="1" applyBorder="1" applyAlignment="1">
      <alignment horizontal="center" vertical="center" wrapText="1"/>
    </xf>
    <xf numFmtId="198" fontId="38" fillId="10" borderId="73" xfId="42" applyNumberFormat="1" applyFont="1" applyFill="1" applyBorder="1" applyAlignment="1">
      <alignment horizontal="center" vertical="center" wrapText="1"/>
    </xf>
    <xf numFmtId="0" fontId="38" fillId="10" borderId="74" xfId="42" applyFont="1" applyFill="1" applyBorder="1" applyAlignment="1">
      <alignment horizontal="center" vertical="center" wrapText="1"/>
    </xf>
    <xf numFmtId="198" fontId="38" fillId="10" borderId="71" xfId="42" applyNumberFormat="1" applyFont="1" applyFill="1" applyBorder="1" applyAlignment="1">
      <alignment horizontal="center" vertical="center" wrapText="1"/>
    </xf>
    <xf numFmtId="0" fontId="38" fillId="10" borderId="69" xfId="42" applyFont="1" applyFill="1" applyBorder="1" applyAlignment="1">
      <alignment horizontal="center" vertical="center" wrapText="1"/>
    </xf>
    <xf numFmtId="0" fontId="41" fillId="10" borderId="69" xfId="42" applyFont="1" applyFill="1" applyBorder="1" applyAlignment="1">
      <alignment horizontal="center" vertical="center" wrapText="1"/>
    </xf>
    <xf numFmtId="0" fontId="38" fillId="10" borderId="75" xfId="42" applyFont="1" applyFill="1" applyBorder="1" applyAlignment="1" applyProtection="1">
      <alignment horizontal="center" vertical="center" wrapText="1"/>
      <protection locked="0"/>
    </xf>
    <xf numFmtId="0" fontId="38" fillId="10" borderId="26" xfId="42" applyFont="1" applyFill="1" applyBorder="1" applyAlignment="1" applyProtection="1">
      <alignment horizontal="center" vertical="center" wrapText="1"/>
      <protection locked="0"/>
    </xf>
    <xf numFmtId="0" fontId="38" fillId="10" borderId="71" xfId="42" applyFont="1" applyFill="1" applyBorder="1" applyAlignment="1">
      <alignment horizontal="center" vertical="center"/>
    </xf>
    <xf numFmtId="0" fontId="38" fillId="10" borderId="67" xfId="42" applyFont="1" applyFill="1" applyBorder="1" applyAlignment="1">
      <alignment horizontal="center" vertical="center"/>
    </xf>
    <xf numFmtId="0" fontId="41" fillId="10" borderId="68" xfId="42" applyFont="1" applyFill="1" applyBorder="1" applyAlignment="1">
      <alignment horizontal="center" vertical="center"/>
    </xf>
    <xf numFmtId="0" fontId="38" fillId="10" borderId="76" xfId="42" applyFont="1" applyFill="1" applyBorder="1" applyAlignment="1">
      <alignment horizontal="center" vertical="center" wrapText="1"/>
    </xf>
    <xf numFmtId="0" fontId="38" fillId="9" borderId="20" xfId="42" applyFont="1" applyFill="1" applyBorder="1" applyAlignment="1">
      <alignment vertical="center" wrapText="1"/>
    </xf>
    <xf numFmtId="0" fontId="38" fillId="10" borderId="24" xfId="42" applyFont="1" applyFill="1" applyBorder="1" applyAlignment="1">
      <alignment horizontal="center" vertical="center"/>
    </xf>
    <xf numFmtId="191" fontId="38" fillId="10" borderId="77" xfId="42" applyNumberFormat="1" applyFont="1" applyFill="1" applyBorder="1" applyAlignment="1">
      <alignment horizontal="center" vertical="center" wrapText="1"/>
    </xf>
    <xf numFmtId="193" fontId="38" fillId="10" borderId="77" xfId="42" applyNumberFormat="1" applyFont="1" applyFill="1" applyBorder="1" applyAlignment="1">
      <alignment horizontal="center" vertical="center" wrapText="1"/>
    </xf>
    <xf numFmtId="191" fontId="38" fillId="10" borderId="66" xfId="42" applyNumberFormat="1" applyFont="1" applyFill="1" applyBorder="1" applyAlignment="1">
      <alignment horizontal="center" vertical="center" wrapText="1"/>
    </xf>
    <xf numFmtId="191" fontId="38" fillId="10" borderId="78" xfId="42" applyNumberFormat="1" applyFont="1" applyFill="1" applyBorder="1" applyAlignment="1">
      <alignment horizontal="center" vertical="center" wrapText="1"/>
    </xf>
    <xf numFmtId="0" fontId="38" fillId="10" borderId="79" xfId="42" applyFont="1" applyFill="1" applyBorder="1" applyAlignment="1">
      <alignment horizontal="center" vertical="center" wrapText="1"/>
    </xf>
    <xf numFmtId="193" fontId="38" fillId="10" borderId="78" xfId="42" applyNumberFormat="1" applyFont="1" applyFill="1" applyBorder="1" applyAlignment="1">
      <alignment horizontal="center" vertical="center" wrapText="1"/>
    </xf>
    <xf numFmtId="191" fontId="38" fillId="10" borderId="80" xfId="42" applyNumberFormat="1" applyFont="1" applyFill="1" applyBorder="1" applyAlignment="1">
      <alignment horizontal="center" vertical="center" wrapText="1"/>
    </xf>
    <xf numFmtId="193" fontId="38" fillId="10" borderId="80" xfId="42" applyNumberFormat="1" applyFont="1" applyFill="1" applyBorder="1" applyAlignment="1">
      <alignment horizontal="center" vertical="center" wrapText="1"/>
    </xf>
    <xf numFmtId="191" fontId="38" fillId="10" borderId="29" xfId="42" applyNumberFormat="1" applyFont="1" applyFill="1" applyBorder="1" applyAlignment="1">
      <alignment horizontal="center" vertical="center" wrapText="1"/>
    </xf>
    <xf numFmtId="193" fontId="38" fillId="10" borderId="29" xfId="42" applyNumberFormat="1" applyFont="1" applyFill="1" applyBorder="1" applyAlignment="1">
      <alignment horizontal="center" vertical="center" wrapText="1"/>
    </xf>
    <xf numFmtId="191" fontId="38" fillId="10" borderId="81" xfId="42" applyNumberFormat="1" applyFont="1" applyFill="1" applyBorder="1" applyAlignment="1">
      <alignment horizontal="center" vertical="center" wrapText="1"/>
    </xf>
    <xf numFmtId="4" fontId="38" fillId="10" borderId="82" xfId="42" applyNumberFormat="1" applyFont="1" applyFill="1" applyBorder="1" applyAlignment="1">
      <alignment horizontal="center" vertical="center"/>
    </xf>
    <xf numFmtId="0" fontId="17" fillId="10" borderId="82" xfId="0" applyFont="1" applyFill="1" applyBorder="1" applyAlignment="1">
      <alignment horizontal="center" vertical="center"/>
    </xf>
    <xf numFmtId="185" fontId="38" fillId="10" borderId="82" xfId="42" applyNumberFormat="1" applyFont="1" applyFill="1" applyBorder="1" applyAlignment="1">
      <alignment horizontal="center" vertical="center" wrapText="1"/>
    </xf>
    <xf numFmtId="191" fontId="17" fillId="10" borderId="82" xfId="0" applyNumberFormat="1" applyFont="1" applyFill="1" applyBorder="1" applyAlignment="1">
      <alignment horizontal="center" vertical="center"/>
    </xf>
    <xf numFmtId="191" fontId="38" fillId="10" borderId="83" xfId="42" applyNumberFormat="1" applyFont="1" applyFill="1" applyBorder="1" applyAlignment="1">
      <alignment horizontal="center" vertical="center" wrapText="1"/>
    </xf>
    <xf numFmtId="0" fontId="17" fillId="10" borderId="29" xfId="0" applyFont="1" applyFill="1" applyBorder="1" applyAlignment="1">
      <alignment vertical="center"/>
    </xf>
    <xf numFmtId="191" fontId="38" fillId="10" borderId="84" xfId="42" applyNumberFormat="1" applyFont="1" applyFill="1" applyBorder="1" applyAlignment="1">
      <alignment horizontal="center" vertical="center"/>
    </xf>
    <xf numFmtId="0" fontId="17" fillId="10" borderId="85" xfId="0" applyFont="1" applyFill="1" applyBorder="1" applyAlignment="1">
      <alignment vertical="center"/>
    </xf>
    <xf numFmtId="185" fontId="38" fillId="10" borderId="85" xfId="42" applyNumberFormat="1" applyFont="1" applyFill="1" applyBorder="1" applyAlignment="1">
      <alignment horizontal="center" vertical="center" wrapText="1"/>
    </xf>
    <xf numFmtId="191" fontId="17" fillId="10" borderId="84" xfId="0" applyNumberFormat="1" applyFont="1" applyFill="1" applyBorder="1" applyAlignment="1">
      <alignment horizontal="center" vertical="center"/>
    </xf>
    <xf numFmtId="186" fontId="38" fillId="10" borderId="66" xfId="42" applyNumberFormat="1" applyFont="1" applyFill="1" applyBorder="1" applyAlignment="1">
      <alignment horizontal="center" vertical="center" wrapText="1"/>
    </xf>
    <xf numFmtId="191" fontId="38" fillId="10" borderId="86" xfId="42" applyNumberFormat="1" applyFont="1" applyFill="1" applyBorder="1" applyAlignment="1">
      <alignment horizontal="center" vertical="center" wrapText="1"/>
    </xf>
    <xf numFmtId="183" fontId="38" fillId="10" borderId="86" xfId="42" applyNumberFormat="1" applyFont="1" applyFill="1" applyBorder="1" applyAlignment="1">
      <alignment horizontal="center" vertical="center" wrapText="1"/>
    </xf>
    <xf numFmtId="0" fontId="38" fillId="10" borderId="66" xfId="42" applyFont="1" applyFill="1" applyBorder="1" applyAlignment="1">
      <alignment horizontal="center" vertical="center"/>
    </xf>
    <xf numFmtId="191" fontId="38" fillId="10" borderId="87" xfId="42" applyNumberFormat="1" applyFont="1" applyFill="1" applyBorder="1" applyAlignment="1">
      <alignment horizontal="center" vertical="center" wrapText="1"/>
    </xf>
    <xf numFmtId="0" fontId="38" fillId="10" borderId="86" xfId="42" applyFont="1" applyFill="1" applyBorder="1">
      <alignment vertical="center"/>
    </xf>
    <xf numFmtId="185" fontId="38" fillId="10" borderId="88" xfId="42" applyNumberFormat="1" applyFont="1" applyFill="1" applyBorder="1" applyAlignment="1">
      <alignment horizontal="center" vertical="center" wrapText="1"/>
    </xf>
    <xf numFmtId="191" fontId="17" fillId="10" borderId="89" xfId="0" applyNumberFormat="1" applyFont="1" applyFill="1" applyBorder="1" applyAlignment="1">
      <alignment horizontal="center" vertical="center"/>
    </xf>
    <xf numFmtId="191" fontId="38" fillId="10" borderId="90" xfId="42" applyNumberFormat="1" applyFont="1" applyFill="1" applyBorder="1" applyAlignment="1">
      <alignment horizontal="center" vertical="center" wrapText="1"/>
    </xf>
    <xf numFmtId="0" fontId="38" fillId="10" borderId="86" xfId="42" applyFont="1" applyFill="1" applyBorder="1" applyAlignment="1">
      <alignment horizontal="center" vertical="center"/>
    </xf>
    <xf numFmtId="185" fontId="38" fillId="10" borderId="90" xfId="42" applyNumberFormat="1" applyFont="1" applyFill="1" applyBorder="1" applyAlignment="1">
      <alignment horizontal="center" vertical="center" wrapText="1"/>
    </xf>
    <xf numFmtId="191" fontId="17" fillId="10" borderId="90" xfId="0" applyNumberFormat="1" applyFont="1" applyFill="1" applyBorder="1" applyAlignment="1">
      <alignment horizontal="center" vertical="center"/>
    </xf>
    <xf numFmtId="185" fontId="38" fillId="10" borderId="86" xfId="42" applyNumberFormat="1" applyFont="1" applyFill="1" applyBorder="1" applyAlignment="1">
      <alignment horizontal="center" vertical="center" wrapText="1"/>
    </xf>
    <xf numFmtId="191" fontId="0" fillId="0" borderId="86" xfId="0" applyNumberFormat="1" applyBorder="1" applyAlignment="1">
      <alignment horizontal="center" vertical="center"/>
    </xf>
    <xf numFmtId="191" fontId="38" fillId="10" borderId="88" xfId="42" applyNumberFormat="1" applyFont="1" applyFill="1" applyBorder="1" applyAlignment="1">
      <alignment horizontal="center" vertical="center" wrapText="1"/>
    </xf>
    <xf numFmtId="0" fontId="0" fillId="0" borderId="88" xfId="0" applyBorder="1" applyAlignment="1">
      <alignment vertical="center"/>
    </xf>
    <xf numFmtId="185" fontId="38" fillId="10" borderId="88" xfId="42" applyNumberFormat="1" applyFont="1" applyFill="1" applyBorder="1" applyAlignment="1">
      <alignment vertical="center" wrapText="1"/>
    </xf>
    <xf numFmtId="191" fontId="0" fillId="0" borderId="88" xfId="0" applyNumberFormat="1" applyBorder="1" applyAlignment="1">
      <alignment vertical="center"/>
    </xf>
    <xf numFmtId="191" fontId="38" fillId="10" borderId="91" xfId="42" applyNumberFormat="1" applyFont="1" applyFill="1" applyBorder="1" applyAlignment="1">
      <alignment horizontal="center" vertical="center"/>
    </xf>
    <xf numFmtId="3" fontId="38" fillId="10" borderId="91" xfId="42" applyNumberFormat="1" applyFont="1" applyFill="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38" fillId="9" borderId="94" xfId="42" applyFont="1" applyFill="1" applyBorder="1" applyAlignment="1">
      <alignment horizontal="center" vertical="center" wrapText="1"/>
    </xf>
    <xf numFmtId="187" fontId="38" fillId="10" borderId="45" xfId="42" applyNumberFormat="1" applyFont="1" applyFill="1" applyBorder="1" applyAlignment="1">
      <alignment horizontal="center" vertical="center" wrapText="1"/>
    </xf>
    <xf numFmtId="187" fontId="38" fillId="10" borderId="62" xfId="42" applyNumberFormat="1" applyFont="1" applyFill="1" applyBorder="1" applyAlignment="1">
      <alignment horizontal="center" vertical="center" wrapText="1"/>
    </xf>
    <xf numFmtId="187" fontId="38" fillId="10" borderId="35" xfId="42" applyNumberFormat="1" applyFont="1" applyFill="1" applyBorder="1" applyAlignment="1">
      <alignment horizontal="center" vertical="center" wrapText="1"/>
    </xf>
    <xf numFmtId="187" fontId="38" fillId="10" borderId="95" xfId="42" applyNumberFormat="1" applyFont="1" applyFill="1" applyBorder="1" applyAlignment="1">
      <alignment horizontal="center" vertical="center" wrapText="1"/>
    </xf>
    <xf numFmtId="187" fontId="38" fillId="10" borderId="96" xfId="42" applyNumberFormat="1" applyFont="1" applyFill="1" applyBorder="1" applyAlignment="1">
      <alignment horizontal="center" vertical="center" wrapText="1"/>
    </xf>
    <xf numFmtId="191" fontId="38" fillId="10" borderId="12" xfId="42" applyNumberFormat="1" applyFont="1" applyFill="1" applyBorder="1" applyAlignment="1">
      <alignment horizontal="center" vertical="center"/>
    </xf>
    <xf numFmtId="0" fontId="38" fillId="10" borderId="29" xfId="42" applyFont="1" applyFill="1" applyBorder="1" applyAlignment="1">
      <alignment horizontal="center" vertical="center"/>
    </xf>
    <xf numFmtId="0" fontId="17" fillId="10" borderId="98" xfId="0" applyFont="1" applyFill="1" applyBorder="1" applyAlignment="1">
      <alignment vertical="center"/>
    </xf>
    <xf numFmtId="191" fontId="38" fillId="10" borderId="92" xfId="42" applyNumberFormat="1" applyFont="1" applyFill="1" applyBorder="1" applyAlignment="1">
      <alignment horizontal="center" vertical="center"/>
    </xf>
    <xf numFmtId="191" fontId="17" fillId="10" borderId="92" xfId="0" applyNumberFormat="1" applyFont="1" applyFill="1" applyBorder="1" applyAlignment="1">
      <alignment horizontal="center" vertical="center"/>
    </xf>
    <xf numFmtId="0" fontId="38" fillId="10" borderId="77" xfId="42" applyFont="1" applyFill="1" applyBorder="1" applyAlignment="1">
      <alignment horizontal="center" vertical="center"/>
    </xf>
    <xf numFmtId="0" fontId="38" fillId="10" borderId="78" xfId="42" applyFont="1" applyFill="1" applyBorder="1" applyAlignment="1">
      <alignment horizontal="center" vertical="center"/>
    </xf>
    <xf numFmtId="0" fontId="0" fillId="0" borderId="78" xfId="0" applyBorder="1" applyAlignment="1" applyProtection="1">
      <alignment horizontal="distributed" vertical="center" indent="1"/>
      <protection locked="0"/>
    </xf>
    <xf numFmtId="191" fontId="38" fillId="6" borderId="20" xfId="42" applyNumberFormat="1" applyFont="1" applyFill="1" applyBorder="1" applyProtection="1">
      <alignment vertical="center"/>
      <protection locked="0"/>
    </xf>
    <xf numFmtId="4" fontId="38" fillId="10" borderId="77" xfId="33" applyNumberFormat="1" applyFont="1" applyFill="1" applyBorder="1" applyAlignment="1">
      <alignment horizontal="center" vertical="center"/>
    </xf>
    <xf numFmtId="191" fontId="38" fillId="10" borderId="77" xfId="42" applyNumberFormat="1" applyFont="1" applyFill="1" applyBorder="1" applyAlignment="1">
      <alignment horizontal="right" vertical="center"/>
    </xf>
    <xf numFmtId="191" fontId="38" fillId="6" borderId="78" xfId="42" applyNumberFormat="1" applyFont="1" applyFill="1" applyBorder="1" applyProtection="1">
      <alignment vertical="center"/>
      <protection locked="0"/>
    </xf>
    <xf numFmtId="195" fontId="38" fillId="10" borderId="66" xfId="33" applyNumberFormat="1" applyFont="1" applyFill="1" applyBorder="1" applyAlignment="1">
      <alignment horizontal="center" vertical="center"/>
    </xf>
    <xf numFmtId="191" fontId="38" fillId="10" borderId="78" xfId="42" applyNumberFormat="1" applyFont="1" applyFill="1" applyBorder="1" applyAlignment="1">
      <alignment horizontal="right" vertical="center"/>
    </xf>
    <xf numFmtId="196" fontId="38" fillId="10" borderId="66" xfId="33" applyNumberFormat="1" applyFont="1" applyFill="1" applyBorder="1" applyAlignment="1">
      <alignment horizontal="center" vertical="center"/>
    </xf>
    <xf numFmtId="184" fontId="38" fillId="10" borderId="66" xfId="33" applyNumberFormat="1" applyFont="1" applyFill="1" applyBorder="1" applyAlignment="1">
      <alignment horizontal="center" vertical="center"/>
    </xf>
    <xf numFmtId="181" fontId="38" fillId="10" borderId="66" xfId="33" applyNumberFormat="1" applyFont="1" applyFill="1" applyBorder="1" applyAlignment="1">
      <alignment horizontal="center" vertical="center"/>
    </xf>
    <xf numFmtId="197" fontId="38" fillId="10" borderId="66" xfId="33" applyNumberFormat="1" applyFont="1" applyFill="1" applyBorder="1" applyAlignment="1">
      <alignment horizontal="center" vertical="center"/>
    </xf>
    <xf numFmtId="178" fontId="38" fillId="10" borderId="66" xfId="33" applyNumberFormat="1" applyFont="1" applyFill="1" applyBorder="1" applyAlignment="1">
      <alignment horizontal="center" vertical="center"/>
    </xf>
    <xf numFmtId="191" fontId="38" fillId="10" borderId="66" xfId="33" applyNumberFormat="1" applyFont="1" applyFill="1" applyBorder="1" applyAlignment="1">
      <alignment horizontal="center" vertical="center"/>
    </xf>
    <xf numFmtId="191" fontId="38" fillId="10" borderId="78" xfId="42" applyNumberFormat="1" applyFont="1" applyFill="1" applyBorder="1" applyProtection="1">
      <alignment vertical="center"/>
      <protection locked="0"/>
    </xf>
    <xf numFmtId="196" fontId="38" fillId="10" borderId="66" xfId="33" applyNumberFormat="1" applyFont="1" applyFill="1" applyBorder="1" applyAlignment="1" applyProtection="1">
      <alignment horizontal="right" vertical="center"/>
      <protection locked="0"/>
    </xf>
    <xf numFmtId="0" fontId="38" fillId="10" borderId="78" xfId="42" applyFont="1" applyFill="1" applyBorder="1" applyProtection="1">
      <alignment vertical="center"/>
      <protection locked="0"/>
    </xf>
    <xf numFmtId="191" fontId="38" fillId="10" borderId="29" xfId="42" applyNumberFormat="1" applyFont="1" applyFill="1" applyBorder="1" applyAlignment="1">
      <alignment horizontal="right" vertical="center"/>
    </xf>
    <xf numFmtId="191" fontId="38" fillId="10" borderId="66" xfId="42" applyNumberFormat="1" applyFont="1" applyFill="1" applyBorder="1" applyAlignment="1">
      <alignment horizontal="right" vertical="center"/>
    </xf>
    <xf numFmtId="191" fontId="38" fillId="10" borderId="58" xfId="42" applyNumberFormat="1" applyFont="1" applyFill="1" applyBorder="1" applyAlignment="1">
      <alignment horizontal="right" vertical="center"/>
    </xf>
    <xf numFmtId="0" fontId="0" fillId="0" borderId="67" xfId="0" applyBorder="1" applyAlignment="1">
      <alignment horizontal="center" vertical="center"/>
    </xf>
    <xf numFmtId="0" fontId="17" fillId="0" borderId="67" xfId="0" applyFont="1" applyFill="1" applyBorder="1" applyAlignment="1" applyProtection="1">
      <alignment horizontal="center" vertical="center"/>
      <protection locked="0"/>
    </xf>
    <xf numFmtId="0" fontId="0" fillId="0" borderId="67" xfId="0" applyBorder="1" applyAlignment="1">
      <alignment horizontal="distributed" vertical="center" indent="1"/>
    </xf>
    <xf numFmtId="0" fontId="17" fillId="10" borderId="99" xfId="0" applyFont="1" applyFill="1" applyBorder="1" applyAlignment="1">
      <alignment horizontal="distributed" vertical="center" indent="1"/>
    </xf>
    <xf numFmtId="0" fontId="0" fillId="0" borderId="100" xfId="0" applyBorder="1" applyAlignment="1">
      <alignment horizontal="distributed" vertical="center" indent="1"/>
    </xf>
    <xf numFmtId="0" fontId="17" fillId="0" borderId="71" xfId="0" applyFont="1" applyFill="1" applyBorder="1" applyAlignment="1" applyProtection="1">
      <alignment horizontal="center" vertical="center"/>
      <protection locked="0"/>
    </xf>
    <xf numFmtId="3" fontId="38" fillId="6" borderId="77" xfId="42" applyNumberFormat="1" applyFont="1" applyFill="1" applyBorder="1" applyProtection="1">
      <alignment vertical="center"/>
      <protection locked="0"/>
    </xf>
    <xf numFmtId="3" fontId="38" fillId="6" borderId="66" xfId="42" applyNumberFormat="1" applyFont="1" applyFill="1" applyBorder="1" applyProtection="1">
      <alignment vertical="center"/>
      <protection locked="0"/>
    </xf>
    <xf numFmtId="3" fontId="38" fillId="10" borderId="86" xfId="42" applyNumberFormat="1" applyFont="1" applyFill="1" applyBorder="1" applyAlignment="1">
      <alignment horizontal="center" vertical="center"/>
    </xf>
    <xf numFmtId="191" fontId="38" fillId="6" borderId="78" xfId="42" applyNumberFormat="1" applyFont="1" applyFill="1" applyBorder="1" applyAlignment="1" applyProtection="1">
      <alignment horizontal="center" vertical="center"/>
      <protection locked="0"/>
    </xf>
    <xf numFmtId="181" fontId="38" fillId="6" borderId="66" xfId="42" applyNumberFormat="1" applyFont="1" applyFill="1" applyBorder="1" applyProtection="1">
      <alignment vertical="center"/>
      <protection locked="0"/>
    </xf>
    <xf numFmtId="181" fontId="38" fillId="6" borderId="78" xfId="42" applyNumberFormat="1" applyFont="1" applyFill="1" applyBorder="1" applyAlignment="1" applyProtection="1">
      <alignment horizontal="center" vertical="center"/>
      <protection locked="0"/>
    </xf>
    <xf numFmtId="3" fontId="38" fillId="6" borderId="79" xfId="42" applyNumberFormat="1" applyFont="1" applyFill="1" applyBorder="1" applyProtection="1">
      <alignment vertical="center"/>
      <protection locked="0"/>
    </xf>
    <xf numFmtId="0" fontId="0" fillId="0" borderId="80" xfId="0" applyBorder="1" applyAlignment="1" applyProtection="1">
      <alignment horizontal="distributed" vertical="center" indent="1"/>
      <protection locked="0"/>
    </xf>
    <xf numFmtId="191" fontId="38" fillId="10" borderId="80" xfId="42" applyNumberFormat="1" applyFont="1" applyFill="1" applyBorder="1" applyProtection="1">
      <alignment vertical="center"/>
      <protection locked="0"/>
    </xf>
    <xf numFmtId="196" fontId="38" fillId="10" borderId="79" xfId="33" applyNumberFormat="1" applyFont="1" applyFill="1" applyBorder="1" applyAlignment="1" applyProtection="1">
      <alignment horizontal="right" vertical="center"/>
      <protection locked="0"/>
    </xf>
    <xf numFmtId="0" fontId="38" fillId="10" borderId="80" xfId="42" applyFont="1" applyFill="1" applyBorder="1" applyProtection="1">
      <alignment vertical="center"/>
      <protection locked="0"/>
    </xf>
    <xf numFmtId="0" fontId="0" fillId="0" borderId="0" xfId="0" applyBorder="1" applyAlignment="1">
      <alignment horizontal="left" vertical="center"/>
    </xf>
    <xf numFmtId="0" fontId="15" fillId="0" borderId="0" xfId="42" applyFont="1" applyFill="1" applyBorder="1" applyAlignment="1">
      <alignment horizontal="center" vertical="center"/>
    </xf>
    <xf numFmtId="0" fontId="0" fillId="0" borderId="0" xfId="0" applyFill="1" applyBorder="1" applyAlignment="1" applyProtection="1">
      <alignment vertical="top" wrapText="1"/>
      <protection locked="0"/>
    </xf>
    <xf numFmtId="0" fontId="0" fillId="0" borderId="0" xfId="0" applyBorder="1" applyAlignment="1" applyProtection="1"/>
    <xf numFmtId="0" fontId="0" fillId="8" borderId="0" xfId="0" applyFont="1" applyFill="1" applyBorder="1" applyAlignment="1">
      <alignment wrapText="1"/>
    </xf>
    <xf numFmtId="0" fontId="0" fillId="8" borderId="8" xfId="0" applyFont="1" applyFill="1" applyBorder="1" applyAlignment="1">
      <alignment wrapText="1"/>
    </xf>
    <xf numFmtId="0" fontId="23" fillId="8" borderId="0" xfId="0" applyFont="1" applyFill="1" applyBorder="1" applyAlignment="1">
      <alignment wrapText="1"/>
    </xf>
    <xf numFmtId="0" fontId="17" fillId="10" borderId="0" xfId="0" applyFont="1" applyFill="1" applyBorder="1" applyAlignment="1">
      <alignment shrinkToFit="1"/>
    </xf>
    <xf numFmtId="0" fontId="38" fillId="10" borderId="45" xfId="42" applyFont="1" applyFill="1" applyBorder="1" applyAlignment="1">
      <alignment vertical="center" wrapText="1"/>
    </xf>
    <xf numFmtId="0" fontId="38" fillId="10" borderId="45" xfId="42" applyFont="1" applyFill="1" applyBorder="1" applyAlignment="1">
      <alignment vertical="center" wrapText="1" shrinkToFit="1"/>
    </xf>
    <xf numFmtId="191" fontId="41" fillId="10" borderId="17" xfId="42" applyNumberFormat="1" applyFont="1" applyFill="1" applyBorder="1" applyAlignment="1">
      <alignment horizontal="left" vertical="center" shrinkToFit="1"/>
    </xf>
    <xf numFmtId="0" fontId="14" fillId="6" borderId="47" xfId="42" applyFont="1" applyFill="1" applyBorder="1" applyAlignment="1" applyProtection="1">
      <alignment vertical="center"/>
      <protection locked="0"/>
    </xf>
    <xf numFmtId="0" fontId="14" fillId="0" borderId="0" xfId="42" applyFont="1" applyAlignment="1">
      <alignment vertical="top"/>
    </xf>
    <xf numFmtId="0" fontId="38" fillId="10" borderId="102" xfId="42" applyFont="1" applyFill="1" applyBorder="1" applyAlignment="1">
      <alignment horizontal="center" vertical="center"/>
    </xf>
    <xf numFmtId="0" fontId="38" fillId="0" borderId="20" xfId="42" applyFont="1" applyFill="1" applyBorder="1" applyAlignment="1">
      <alignment horizontal="center" vertical="center" wrapText="1"/>
    </xf>
    <xf numFmtId="0" fontId="3" fillId="0" borderId="103" xfId="42" applyFont="1" applyBorder="1">
      <alignment vertical="center"/>
    </xf>
    <xf numFmtId="0" fontId="3" fillId="0" borderId="104" xfId="42" applyFont="1" applyBorder="1" applyAlignment="1">
      <alignment horizontal="center" vertical="center"/>
    </xf>
    <xf numFmtId="0" fontId="58" fillId="0" borderId="1" xfId="0" applyFont="1" applyBorder="1" applyAlignment="1">
      <alignment vertical="center" wrapText="1"/>
    </xf>
    <xf numFmtId="0" fontId="6" fillId="0" borderId="6" xfId="0" applyFont="1" applyBorder="1" applyAlignment="1">
      <alignment vertical="center"/>
    </xf>
    <xf numFmtId="0" fontId="18" fillId="6" borderId="0" xfId="0" applyFont="1" applyFill="1" applyAlignment="1" applyProtection="1">
      <alignment horizontal="left" vertical="center"/>
      <protection locked="0"/>
    </xf>
    <xf numFmtId="0" fontId="14" fillId="6" borderId="0" xfId="0" applyFont="1" applyFill="1" applyAlignment="1" applyProtection="1">
      <alignment horizontal="left" vertical="center"/>
      <protection locked="0"/>
    </xf>
    <xf numFmtId="177" fontId="0" fillId="0" borderId="105" xfId="42" applyNumberFormat="1" applyFont="1" applyFill="1" applyBorder="1" applyAlignment="1" applyProtection="1">
      <alignment horizontal="center" vertical="center"/>
    </xf>
    <xf numFmtId="0" fontId="13" fillId="0" borderId="0" xfId="0" quotePrefix="1" applyFont="1" applyBorder="1" applyAlignment="1" applyProtection="1"/>
    <xf numFmtId="49" fontId="31" fillId="0" borderId="1" xfId="0" applyNumberFormat="1" applyFont="1" applyFill="1" applyBorder="1" applyAlignment="1" applyProtection="1">
      <alignment horizontal="center" vertical="center"/>
    </xf>
    <xf numFmtId="185" fontId="38" fillId="10" borderId="9" xfId="42" applyNumberFormat="1" applyFont="1" applyFill="1" applyBorder="1" applyAlignment="1">
      <alignment horizontal="center" vertical="center" wrapText="1"/>
    </xf>
    <xf numFmtId="0" fontId="57" fillId="0" borderId="0" xfId="0" applyFont="1" applyAlignment="1"/>
    <xf numFmtId="0" fontId="76" fillId="0" borderId="0" xfId="0" applyFont="1" applyAlignment="1"/>
    <xf numFmtId="0" fontId="0" fillId="0" borderId="1" xfId="0" applyFont="1" applyBorder="1" applyAlignment="1"/>
    <xf numFmtId="0" fontId="41" fillId="10" borderId="1" xfId="42" applyFont="1" applyFill="1" applyBorder="1" applyAlignment="1">
      <alignment horizontal="center" vertical="center"/>
    </xf>
    <xf numFmtId="0" fontId="0" fillId="40" borderId="1" xfId="0" applyFont="1" applyFill="1" applyBorder="1" applyAlignment="1" applyProtection="1">
      <protection locked="0"/>
    </xf>
    <xf numFmtId="0" fontId="0" fillId="0" borderId="1" xfId="0" applyFont="1" applyFill="1" applyBorder="1" applyAlignment="1" applyProtection="1">
      <protection locked="0"/>
    </xf>
    <xf numFmtId="0" fontId="0" fillId="0" borderId="0" xfId="0" applyAlignment="1" applyProtection="1"/>
    <xf numFmtId="0" fontId="0" fillId="0" borderId="0" xfId="0" applyAlignment="1"/>
    <xf numFmtId="0" fontId="0" fillId="0" borderId="1" xfId="0" applyFont="1" applyBorder="1" applyAlignment="1">
      <alignment shrinkToFit="1"/>
    </xf>
    <xf numFmtId="0" fontId="0" fillId="0" borderId="0" xfId="0" applyFont="1" applyAlignment="1"/>
    <xf numFmtId="184" fontId="38" fillId="40" borderId="37" xfId="42" applyNumberFormat="1" applyFont="1" applyFill="1" applyBorder="1" applyAlignment="1" applyProtection="1">
      <alignment horizontal="center" vertical="center"/>
      <protection locked="0"/>
    </xf>
    <xf numFmtId="184" fontId="38" fillId="40" borderId="14" xfId="42" applyNumberFormat="1" applyFont="1" applyFill="1" applyBorder="1" applyAlignment="1" applyProtection="1">
      <alignment horizontal="center" vertical="center"/>
      <protection locked="0"/>
    </xf>
    <xf numFmtId="199" fontId="38" fillId="10" borderId="92" xfId="42" applyNumberFormat="1" applyFont="1" applyFill="1" applyBorder="1" applyAlignment="1">
      <alignment horizontal="center" vertical="center" shrinkToFit="1"/>
    </xf>
    <xf numFmtId="0" fontId="0" fillId="0" borderId="0" xfId="0" applyAlignment="1"/>
    <xf numFmtId="191" fontId="35" fillId="0" borderId="13" xfId="0" applyNumberFormat="1" applyFont="1" applyFill="1" applyBorder="1" applyAlignment="1" applyProtection="1">
      <alignment horizontal="center" vertical="center"/>
    </xf>
    <xf numFmtId="191" fontId="35" fillId="0" borderId="9" xfId="0" applyNumberFormat="1" applyFont="1" applyFill="1" applyBorder="1" applyAlignment="1" applyProtection="1">
      <alignment horizontal="center" vertical="center"/>
    </xf>
    <xf numFmtId="191" fontId="35" fillId="0" borderId="10" xfId="0" applyNumberFormat="1" applyFont="1" applyFill="1" applyBorder="1" applyAlignment="1" applyProtection="1">
      <alignment horizontal="center" vertical="center"/>
    </xf>
    <xf numFmtId="200" fontId="35" fillId="0" borderId="1" xfId="44" applyNumberFormat="1" applyFont="1" applyFill="1" applyBorder="1" applyAlignment="1" applyProtection="1">
      <alignment vertical="center"/>
      <protection locked="0"/>
    </xf>
    <xf numFmtId="0" fontId="0" fillId="0" borderId="0" xfId="0" applyAlignment="1"/>
    <xf numFmtId="0" fontId="0" fillId="0" borderId="1" xfId="0" applyFont="1" applyBorder="1" applyAlignment="1">
      <alignment horizontal="center"/>
    </xf>
    <xf numFmtId="0" fontId="38" fillId="10" borderId="20" xfId="42" applyFont="1" applyFill="1" applyBorder="1" applyAlignment="1">
      <alignment horizontal="center" vertical="center"/>
    </xf>
    <xf numFmtId="0" fontId="0" fillId="10" borderId="0" xfId="0" applyFill="1" applyAlignment="1">
      <alignment vertical="center"/>
    </xf>
    <xf numFmtId="0" fontId="17" fillId="10" borderId="6" xfId="0" applyFont="1" applyFill="1" applyBorder="1" applyAlignment="1">
      <alignment vertical="center"/>
    </xf>
    <xf numFmtId="199" fontId="35" fillId="0" borderId="1" xfId="0" applyNumberFormat="1" applyFont="1" applyFill="1" applyBorder="1" applyAlignment="1" applyProtection="1">
      <alignment vertical="center"/>
      <protection locked="0"/>
    </xf>
    <xf numFmtId="0" fontId="35" fillId="10" borderId="0" xfId="0" applyFont="1" applyFill="1" applyBorder="1" applyAlignment="1">
      <alignment vertical="center"/>
    </xf>
    <xf numFmtId="0" fontId="17" fillId="10" borderId="9" xfId="0" applyFont="1" applyFill="1" applyBorder="1" applyAlignment="1">
      <alignment vertical="center"/>
    </xf>
    <xf numFmtId="199" fontId="35" fillId="6" borderId="1" xfId="0" applyNumberFormat="1" applyFont="1" applyFill="1" applyBorder="1" applyAlignment="1" applyProtection="1">
      <alignment vertical="center"/>
      <protection locked="0"/>
    </xf>
    <xf numFmtId="199" fontId="35" fillId="10" borderId="1" xfId="0" applyNumberFormat="1" applyFont="1" applyFill="1" applyBorder="1" applyAlignment="1" applyProtection="1">
      <alignment vertical="center"/>
      <protection locked="0"/>
    </xf>
    <xf numFmtId="199" fontId="38" fillId="10" borderId="97" xfId="42" applyNumberFormat="1" applyFont="1" applyFill="1" applyBorder="1" applyAlignment="1">
      <alignment horizontal="center" vertical="center"/>
    </xf>
    <xf numFmtId="199" fontId="0" fillId="0" borderId="1" xfId="0" applyNumberFormat="1" applyFont="1" applyFill="1" applyBorder="1" applyAlignment="1" applyProtection="1">
      <alignment horizontal="center" vertical="center"/>
      <protection locked="0"/>
    </xf>
    <xf numFmtId="191" fontId="38" fillId="10" borderId="78" xfId="42" applyNumberFormat="1" applyFont="1" applyFill="1" applyBorder="1" applyAlignment="1">
      <alignment horizontal="center" vertical="center"/>
    </xf>
    <xf numFmtId="191" fontId="38" fillId="10" borderId="80" xfId="42" applyNumberFormat="1" applyFont="1" applyFill="1" applyBorder="1" applyAlignment="1">
      <alignment horizontal="center" vertical="center"/>
    </xf>
    <xf numFmtId="191" fontId="38" fillId="10" borderId="29" xfId="42" applyNumberFormat="1" applyFont="1" applyFill="1" applyBorder="1" applyAlignment="1">
      <alignment horizontal="center" vertical="center"/>
    </xf>
    <xf numFmtId="191" fontId="38" fillId="10" borderId="82" xfId="42" applyNumberFormat="1" applyFont="1" applyFill="1" applyBorder="1" applyAlignment="1">
      <alignment horizontal="center" vertical="center"/>
    </xf>
    <xf numFmtId="199" fontId="38" fillId="10" borderId="84" xfId="42" applyNumberFormat="1" applyFont="1" applyFill="1" applyBorder="1" applyAlignment="1">
      <alignment horizontal="center" vertical="center"/>
    </xf>
    <xf numFmtId="191" fontId="38" fillId="10" borderId="66" xfId="42" applyNumberFormat="1" applyFont="1" applyFill="1" applyBorder="1" applyAlignment="1">
      <alignment horizontal="center" vertical="center"/>
    </xf>
    <xf numFmtId="199" fontId="38" fillId="10" borderId="89" xfId="42" applyNumberFormat="1" applyFont="1" applyFill="1" applyBorder="1" applyAlignment="1">
      <alignment horizontal="center" vertical="center"/>
    </xf>
    <xf numFmtId="0" fontId="29" fillId="6" borderId="1" xfId="0" applyFont="1" applyFill="1" applyBorder="1" applyAlignment="1" applyProtection="1">
      <alignment horizontal="center" vertical="top" wrapText="1"/>
      <protection locked="0"/>
    </xf>
    <xf numFmtId="0" fontId="0" fillId="0" borderId="7" xfId="0" applyBorder="1" applyAlignment="1">
      <alignment horizontal="distributed" vertical="center" wrapText="1"/>
    </xf>
    <xf numFmtId="0" fontId="0" fillId="0" borderId="10" xfId="0" applyBorder="1" applyAlignment="1">
      <alignment horizontal="distributed" vertical="center" wrapText="1"/>
    </xf>
    <xf numFmtId="0" fontId="0" fillId="0" borderId="0" xfId="0" applyFont="1" applyAlignment="1"/>
    <xf numFmtId="0" fontId="17" fillId="10" borderId="14" xfId="0" applyFont="1" applyFill="1" applyBorder="1" applyAlignment="1">
      <alignment horizontal="center" vertical="center"/>
    </xf>
    <xf numFmtId="0" fontId="0" fillId="10" borderId="0" xfId="0" applyFont="1" applyFill="1" applyAlignment="1"/>
    <xf numFmtId="0" fontId="79" fillId="10" borderId="0" xfId="0" applyFont="1" applyFill="1" applyAlignment="1"/>
    <xf numFmtId="0" fontId="79" fillId="10" borderId="0" xfId="0" applyFont="1" applyFill="1" applyAlignment="1">
      <alignment horizontal="right" vertical="center"/>
    </xf>
    <xf numFmtId="0" fontId="0" fillId="10" borderId="11" xfId="0" applyFont="1" applyFill="1" applyBorder="1" applyAlignment="1"/>
    <xf numFmtId="0" fontId="0" fillId="10" borderId="7" xfId="0" applyFont="1" applyFill="1" applyBorder="1" applyAlignment="1"/>
    <xf numFmtId="0" fontId="0" fillId="10" borderId="12" xfId="0" applyFont="1" applyFill="1" applyBorder="1" applyAlignment="1"/>
    <xf numFmtId="0" fontId="0" fillId="10" borderId="8" xfId="0" applyFont="1" applyFill="1" applyBorder="1" applyAlignment="1"/>
    <xf numFmtId="0" fontId="17" fillId="10" borderId="17" xfId="0" applyFont="1" applyFill="1" applyBorder="1" applyAlignment="1">
      <alignment horizontal="right" vertical="center"/>
    </xf>
    <xf numFmtId="0" fontId="0" fillId="10" borderId="0" xfId="0" applyFont="1" applyFill="1" applyAlignment="1">
      <alignment vertical="center"/>
    </xf>
    <xf numFmtId="0" fontId="0" fillId="10" borderId="12" xfId="0" applyFont="1" applyFill="1" applyBorder="1" applyAlignment="1">
      <alignment vertical="center"/>
    </xf>
    <xf numFmtId="0" fontId="0" fillId="10" borderId="8" xfId="0" applyFont="1" applyFill="1" applyBorder="1" applyAlignment="1">
      <alignment vertical="center"/>
    </xf>
    <xf numFmtId="0" fontId="0" fillId="0" borderId="0" xfId="0" applyFont="1" applyAlignment="1">
      <alignment vertical="center"/>
    </xf>
    <xf numFmtId="190" fontId="0" fillId="0" borderId="0" xfId="0" applyNumberFormat="1" applyFont="1" applyAlignment="1">
      <alignment vertical="center"/>
    </xf>
    <xf numFmtId="0" fontId="0" fillId="10" borderId="13" xfId="0" applyFont="1" applyFill="1" applyBorder="1" applyAlignment="1"/>
    <xf numFmtId="0" fontId="0" fillId="10" borderId="10" xfId="0" applyFont="1" applyFill="1" applyBorder="1" applyAlignment="1"/>
    <xf numFmtId="0" fontId="79" fillId="0" borderId="0" xfId="0" applyFont="1" applyAlignment="1"/>
    <xf numFmtId="0" fontId="0" fillId="0" borderId="0" xfId="0" applyAlignment="1"/>
    <xf numFmtId="201" fontId="0" fillId="0" borderId="0" xfId="0" applyNumberFormat="1" applyAlignment="1"/>
    <xf numFmtId="0" fontId="0" fillId="0" borderId="0" xfId="0" applyNumberFormat="1" applyFont="1" applyAlignment="1">
      <alignment vertical="center"/>
    </xf>
    <xf numFmtId="190" fontId="17" fillId="10" borderId="1" xfId="0" applyNumberFormat="1" applyFont="1" applyFill="1" applyBorder="1" applyAlignment="1">
      <alignment horizontal="center" vertical="center"/>
    </xf>
    <xf numFmtId="181" fontId="17" fillId="6" borderId="1" xfId="0" applyNumberFormat="1" applyFont="1" applyFill="1" applyBorder="1" applyAlignment="1" applyProtection="1">
      <alignment vertical="center" wrapText="1"/>
      <protection locked="0"/>
    </xf>
    <xf numFmtId="0" fontId="17" fillId="6" borderId="1" xfId="0" applyFont="1" applyFill="1" applyBorder="1" applyAlignment="1" applyProtection="1">
      <alignment vertical="center" wrapText="1"/>
      <protection locked="0"/>
    </xf>
    <xf numFmtId="187" fontId="17" fillId="6" borderId="1" xfId="0" applyNumberFormat="1" applyFont="1" applyFill="1" applyBorder="1" applyAlignment="1" applyProtection="1">
      <alignment vertical="center" wrapText="1"/>
      <protection locked="0"/>
    </xf>
    <xf numFmtId="0" fontId="0" fillId="0" borderId="12" xfId="0" applyFont="1" applyBorder="1" applyAlignment="1">
      <alignment vertical="center"/>
    </xf>
    <xf numFmtId="202" fontId="35" fillId="6" borderId="1" xfId="0" applyNumberFormat="1" applyFont="1" applyFill="1" applyBorder="1" applyAlignment="1" applyProtection="1">
      <alignment vertical="center"/>
      <protection locked="0"/>
    </xf>
    <xf numFmtId="183" fontId="35" fillId="10" borderId="1" xfId="0" applyNumberFormat="1" applyFont="1" applyFill="1" applyBorder="1" applyAlignment="1">
      <alignment vertical="center"/>
    </xf>
    <xf numFmtId="200" fontId="35" fillId="0" borderId="51" xfId="0" applyNumberFormat="1" applyFont="1" applyFill="1" applyBorder="1" applyAlignment="1">
      <alignment vertical="center"/>
    </xf>
    <xf numFmtId="200" fontId="35" fillId="10" borderId="51" xfId="0" applyNumberFormat="1" applyFont="1" applyFill="1" applyBorder="1" applyAlignment="1">
      <alignment horizontal="right" vertical="center"/>
    </xf>
    <xf numFmtId="190" fontId="38" fillId="40" borderId="1" xfId="0" applyNumberFormat="1" applyFont="1" applyFill="1" applyBorder="1" applyAlignment="1" applyProtection="1">
      <alignment horizontal="center" vertical="center" wrapText="1"/>
      <protection locked="0"/>
    </xf>
    <xf numFmtId="190" fontId="38" fillId="40" borderId="1" xfId="0" applyNumberFormat="1" applyFont="1" applyFill="1" applyBorder="1" applyAlignment="1" applyProtection="1">
      <alignment vertical="center" wrapText="1"/>
      <protection locked="0"/>
    </xf>
    <xf numFmtId="0" fontId="0" fillId="0" borderId="0" xfId="0" applyAlignment="1"/>
    <xf numFmtId="0" fontId="0" fillId="0" borderId="0" xfId="0" applyAlignment="1"/>
    <xf numFmtId="0" fontId="0" fillId="0" borderId="8" xfId="0" applyBorder="1" applyAlignment="1"/>
    <xf numFmtId="0" fontId="0" fillId="0" borderId="0" xfId="0" applyBorder="1" applyAlignment="1" applyProtection="1">
      <alignment horizontal="left" vertical="center"/>
    </xf>
    <xf numFmtId="0" fontId="0" fillId="0" borderId="0" xfId="0" applyAlignment="1"/>
    <xf numFmtId="0" fontId="76" fillId="10" borderId="0" xfId="0" applyFont="1" applyFill="1" applyBorder="1" applyAlignment="1" applyProtection="1">
      <alignment horizontal="center" vertical="center"/>
      <protection locked="0"/>
    </xf>
    <xf numFmtId="0" fontId="0" fillId="0" borderId="6" xfId="0" applyFill="1" applyBorder="1" applyAlignment="1" applyProtection="1">
      <alignment vertical="top" wrapText="1"/>
      <protection locked="0"/>
    </xf>
    <xf numFmtId="0" fontId="10" fillId="0" borderId="0" xfId="0" applyFont="1" applyBorder="1" applyAlignment="1"/>
    <xf numFmtId="0" fontId="13" fillId="0" borderId="0" xfId="0" quotePrefix="1" applyFont="1" applyFill="1" applyBorder="1" applyAlignment="1">
      <alignment vertical="center"/>
    </xf>
    <xf numFmtId="0" fontId="80" fillId="0" borderId="0" xfId="0" quotePrefix="1" applyFont="1" applyBorder="1" applyAlignment="1"/>
    <xf numFmtId="0" fontId="0" fillId="0" borderId="61" xfId="0" applyBorder="1" applyAlignment="1"/>
    <xf numFmtId="0" fontId="3" fillId="0" borderId="180" xfId="42" applyFont="1" applyBorder="1">
      <alignment vertical="center"/>
    </xf>
    <xf numFmtId="0" fontId="0" fillId="0" borderId="6" xfId="0" applyBorder="1" applyAlignment="1" applyProtection="1">
      <alignment vertical="center" shrinkToFit="1"/>
    </xf>
    <xf numFmtId="0" fontId="3" fillId="0" borderId="182" xfId="42" applyFont="1" applyBorder="1" applyAlignment="1" applyProtection="1">
      <alignment horizontal="center" vertical="center"/>
    </xf>
    <xf numFmtId="0" fontId="3" fillId="0" borderId="6" xfId="42" applyFont="1" applyBorder="1" applyAlignment="1" applyProtection="1">
      <alignment horizontal="center" vertical="center"/>
    </xf>
    <xf numFmtId="0" fontId="3" fillId="0" borderId="6" xfId="42" applyFont="1" applyBorder="1" applyAlignment="1" applyProtection="1">
      <alignment vertical="center" shrinkToFit="1"/>
    </xf>
    <xf numFmtId="177" fontId="0" fillId="0" borderId="61" xfId="42" applyNumberFormat="1" applyFont="1" applyFill="1" applyBorder="1" applyAlignment="1" applyProtection="1">
      <alignment horizontal="center" vertical="center"/>
    </xf>
    <xf numFmtId="177" fontId="0" fillId="0" borderId="6" xfId="42" applyNumberFormat="1" applyFont="1" applyFill="1" applyBorder="1" applyAlignment="1" applyProtection="1">
      <alignment horizontal="center" vertical="center"/>
    </xf>
    <xf numFmtId="0" fontId="15" fillId="0" borderId="170" xfId="42" applyFont="1" applyBorder="1" applyAlignment="1">
      <alignment horizontal="center" vertical="center"/>
    </xf>
    <xf numFmtId="0" fontId="2" fillId="0" borderId="47" xfId="42" applyBorder="1">
      <alignment vertical="center"/>
    </xf>
    <xf numFmtId="0" fontId="2" fillId="0" borderId="145" xfId="42" applyBorder="1">
      <alignment vertical="center"/>
    </xf>
    <xf numFmtId="0" fontId="2" fillId="0" borderId="46" xfId="42" applyBorder="1" applyAlignment="1">
      <alignment horizontal="center" vertical="center"/>
    </xf>
    <xf numFmtId="0" fontId="81" fillId="8" borderId="0" xfId="0" applyFont="1" applyFill="1" applyBorder="1" applyAlignment="1"/>
    <xf numFmtId="0" fontId="0" fillId="0" borderId="0" xfId="0" applyFont="1" applyAlignment="1">
      <alignment horizontal="right"/>
    </xf>
    <xf numFmtId="0" fontId="0" fillId="0" borderId="12" xfId="0" applyBorder="1" applyAlignment="1" applyProtection="1"/>
    <xf numFmtId="0" fontId="0" fillId="0" borderId="8" xfId="0" applyBorder="1" applyAlignment="1" applyProtection="1"/>
    <xf numFmtId="0" fontId="0" fillId="0" borderId="13" xfId="0" applyBorder="1" applyAlignment="1" applyProtection="1"/>
    <xf numFmtId="0" fontId="0" fillId="0" borderId="9" xfId="0" applyFill="1" applyBorder="1" applyAlignment="1" applyProtection="1">
      <alignment vertical="top" wrapText="1"/>
    </xf>
    <xf numFmtId="0" fontId="0" fillId="0" borderId="10" xfId="0" applyBorder="1" applyAlignment="1" applyProtection="1"/>
    <xf numFmtId="0" fontId="11" fillId="8" borderId="0" xfId="0" applyFont="1" applyFill="1" applyBorder="1" applyAlignment="1">
      <alignment vertical="center" wrapText="1"/>
    </xf>
    <xf numFmtId="0" fontId="0" fillId="0" borderId="0" xfId="0" applyAlignment="1">
      <alignment vertical="center"/>
    </xf>
    <xf numFmtId="0" fontId="0" fillId="0" borderId="8" xfId="0" applyBorder="1" applyAlignment="1">
      <alignment vertical="center"/>
    </xf>
    <xf numFmtId="0" fontId="0" fillId="8" borderId="0" xfId="0" applyFont="1" applyFill="1" applyBorder="1" applyAlignment="1">
      <alignment wrapText="1"/>
    </xf>
    <xf numFmtId="0" fontId="0" fillId="0" borderId="0" xfId="0" applyFont="1" applyAlignment="1"/>
    <xf numFmtId="0" fontId="0" fillId="0" borderId="8" xfId="0" applyFont="1" applyBorder="1" applyAlignment="1"/>
    <xf numFmtId="0" fontId="0" fillId="8" borderId="8" xfId="0" applyFont="1" applyFill="1" applyBorder="1" applyAlignment="1">
      <alignment wrapText="1"/>
    </xf>
    <xf numFmtId="0" fontId="11" fillId="8" borderId="0" xfId="0" applyFont="1" applyFill="1" applyBorder="1" applyAlignment="1">
      <alignment horizontal="left" wrapText="1"/>
    </xf>
    <xf numFmtId="0" fontId="11" fillId="8" borderId="0" xfId="0" applyFont="1" applyFill="1" applyBorder="1" applyAlignment="1">
      <alignment horizontal="left"/>
    </xf>
    <xf numFmtId="0" fontId="11" fillId="8" borderId="8" xfId="0" applyFont="1" applyFill="1" applyBorder="1" applyAlignment="1">
      <alignment horizontal="left"/>
    </xf>
    <xf numFmtId="0" fontId="18" fillId="0" borderId="108" xfId="0" applyFont="1" applyBorder="1" applyAlignment="1">
      <alignment horizontal="center" vertical="center" wrapText="1"/>
    </xf>
    <xf numFmtId="0" fontId="18" fillId="0" borderId="109" xfId="0" applyFont="1" applyBorder="1" applyAlignment="1">
      <alignment horizontal="center" vertical="center" wrapText="1"/>
    </xf>
    <xf numFmtId="0" fontId="18" fillId="0" borderId="110" xfId="0" applyFont="1" applyBorder="1" applyAlignment="1">
      <alignment horizontal="center" vertical="center" wrapText="1"/>
    </xf>
    <xf numFmtId="0" fontId="18" fillId="0" borderId="3" xfId="0" applyFont="1" applyBorder="1" applyAlignment="1">
      <alignment horizontal="distributed" vertical="center" wrapText="1"/>
    </xf>
    <xf numFmtId="0" fontId="18" fillId="0" borderId="52" xfId="0" applyFont="1" applyBorder="1" applyAlignment="1">
      <alignment horizontal="distributed" vertical="center" wrapText="1"/>
    </xf>
    <xf numFmtId="0" fontId="18" fillId="0" borderId="111" xfId="0" applyFont="1" applyBorder="1" applyAlignment="1">
      <alignment horizontal="distributed" vertical="center" wrapText="1"/>
    </xf>
    <xf numFmtId="0" fontId="18" fillId="0" borderId="54" xfId="0" applyFont="1" applyFill="1" applyBorder="1" applyAlignment="1" applyProtection="1">
      <alignment horizontal="center" vertical="center" wrapText="1"/>
    </xf>
    <xf numFmtId="0" fontId="18" fillId="0" borderId="107" xfId="0" applyFont="1" applyFill="1" applyBorder="1" applyAlignment="1" applyProtection="1">
      <alignment horizontal="center" vertical="center" wrapText="1"/>
    </xf>
    <xf numFmtId="0" fontId="14" fillId="6" borderId="0" xfId="0" applyFont="1" applyFill="1" applyBorder="1" applyAlignment="1" applyProtection="1">
      <alignment horizontal="left" vertical="center"/>
      <protection locked="0"/>
    </xf>
    <xf numFmtId="0" fontId="14" fillId="6" borderId="5" xfId="0" applyFont="1" applyFill="1" applyBorder="1" applyAlignment="1" applyProtection="1">
      <alignment horizontal="left" vertical="center"/>
      <protection locked="0"/>
    </xf>
    <xf numFmtId="0" fontId="18" fillId="0" borderId="112" xfId="0" applyFont="1" applyBorder="1" applyAlignment="1">
      <alignment horizontal="distributed" vertical="center" wrapText="1"/>
    </xf>
    <xf numFmtId="0" fontId="18" fillId="0" borderId="54" xfId="0" applyFont="1" applyBorder="1" applyAlignment="1">
      <alignment horizontal="distributed" vertical="center" wrapText="1"/>
    </xf>
    <xf numFmtId="0" fontId="14" fillId="6" borderId="2" xfId="0" applyFont="1" applyFill="1" applyBorder="1" applyAlignment="1" applyProtection="1">
      <alignment horizontal="left" vertical="center"/>
      <protection locked="0"/>
    </xf>
    <xf numFmtId="0" fontId="14" fillId="6" borderId="107" xfId="0" applyFont="1" applyFill="1" applyBorder="1" applyAlignment="1" applyProtection="1">
      <alignment horizontal="left" vertical="center"/>
      <protection locked="0"/>
    </xf>
    <xf numFmtId="0" fontId="18" fillId="0" borderId="0" xfId="0" applyFont="1" applyAlignment="1">
      <alignment horizontal="center" vertical="center"/>
    </xf>
    <xf numFmtId="0" fontId="18" fillId="0" borderId="0" xfId="0" applyFont="1" applyBorder="1" applyAlignment="1">
      <alignment horizontal="left" vertical="justify" wrapText="1"/>
    </xf>
    <xf numFmtId="0" fontId="14" fillId="6" borderId="108" xfId="0" applyFont="1" applyFill="1" applyBorder="1" applyAlignment="1" applyProtection="1">
      <alignment horizontal="left" vertical="center" wrapText="1"/>
      <protection locked="0"/>
    </xf>
    <xf numFmtId="0" fontId="14" fillId="6" borderId="109" xfId="0" applyFont="1" applyFill="1" applyBorder="1" applyAlignment="1" applyProtection="1">
      <alignment horizontal="left" vertical="center" wrapText="1"/>
      <protection locked="0"/>
    </xf>
    <xf numFmtId="0" fontId="14" fillId="6" borderId="110" xfId="0" applyFont="1" applyFill="1" applyBorder="1" applyAlignment="1" applyProtection="1">
      <alignment horizontal="left" vertical="center" wrapText="1"/>
      <protection locked="0"/>
    </xf>
    <xf numFmtId="0" fontId="14" fillId="6" borderId="112" xfId="0" applyFont="1" applyFill="1" applyBorder="1" applyAlignment="1" applyProtection="1">
      <alignment horizontal="left" vertical="center" wrapText="1"/>
      <protection locked="0"/>
    </xf>
    <xf numFmtId="0" fontId="14" fillId="6" borderId="113" xfId="0" applyFont="1" applyFill="1" applyBorder="1" applyAlignment="1" applyProtection="1">
      <alignment horizontal="left" vertical="center" wrapText="1"/>
      <protection locked="0"/>
    </xf>
    <xf numFmtId="0" fontId="14" fillId="6" borderId="114" xfId="0" applyFont="1" applyFill="1" applyBorder="1" applyAlignment="1" applyProtection="1">
      <alignment horizontal="left" vertical="center" wrapText="1"/>
      <protection locked="0"/>
    </xf>
    <xf numFmtId="0" fontId="18" fillId="6" borderId="115" xfId="0" applyFont="1" applyFill="1" applyBorder="1" applyAlignment="1" applyProtection="1">
      <alignment horizontal="left" vertical="center" wrapText="1"/>
      <protection locked="0"/>
    </xf>
    <xf numFmtId="0" fontId="18" fillId="6" borderId="116" xfId="0" applyFont="1" applyFill="1" applyBorder="1" applyAlignment="1" applyProtection="1">
      <alignment horizontal="left" vertical="center" wrapText="1"/>
      <protection locked="0"/>
    </xf>
    <xf numFmtId="0" fontId="18" fillId="6" borderId="117" xfId="0" applyFont="1" applyFill="1" applyBorder="1" applyAlignment="1" applyProtection="1">
      <alignment horizontal="left" vertical="center" wrapText="1"/>
      <protection locked="0"/>
    </xf>
    <xf numFmtId="0" fontId="18" fillId="6" borderId="118" xfId="0" applyFont="1" applyFill="1" applyBorder="1" applyAlignment="1" applyProtection="1">
      <alignment horizontal="left" vertical="center" wrapText="1"/>
      <protection locked="0"/>
    </xf>
    <xf numFmtId="0" fontId="18" fillId="6" borderId="119" xfId="0" applyFont="1" applyFill="1" applyBorder="1" applyAlignment="1" applyProtection="1">
      <alignment horizontal="left" vertical="center" wrapText="1"/>
      <protection locked="0"/>
    </xf>
    <xf numFmtId="0" fontId="18" fillId="6" borderId="120" xfId="0" applyFont="1" applyFill="1" applyBorder="1" applyAlignment="1" applyProtection="1">
      <alignment horizontal="left" vertical="center" wrapText="1"/>
      <protection locked="0"/>
    </xf>
    <xf numFmtId="0" fontId="14" fillId="0" borderId="108" xfId="0" applyFont="1" applyBorder="1" applyAlignment="1">
      <alignment horizontal="center" vertical="center" wrapText="1"/>
    </xf>
    <xf numFmtId="0" fontId="14" fillId="0" borderId="110" xfId="0" applyFont="1" applyBorder="1" applyAlignment="1">
      <alignment horizontal="center" vertical="center" wrapText="1"/>
    </xf>
    <xf numFmtId="0" fontId="17" fillId="0" borderId="0" xfId="0" applyFont="1" applyAlignment="1">
      <alignment vertical="center" wrapText="1"/>
    </xf>
    <xf numFmtId="0" fontId="0" fillId="0" borderId="0" xfId="0" applyAlignment="1">
      <alignment vertical="center" wrapText="1"/>
    </xf>
    <xf numFmtId="0" fontId="17" fillId="10" borderId="0" xfId="0" applyFont="1" applyFill="1" applyBorder="1" applyAlignment="1">
      <alignment horizontal="center" vertical="center"/>
    </xf>
    <xf numFmtId="0" fontId="31" fillId="10" borderId="0" xfId="0" applyFont="1" applyFill="1" applyBorder="1" applyAlignment="1">
      <alignment horizontal="center" vertical="center"/>
    </xf>
    <xf numFmtId="0" fontId="17" fillId="10" borderId="45" xfId="0" applyFont="1" applyFill="1" applyBorder="1" applyAlignment="1">
      <alignment horizontal="center" vertical="center"/>
    </xf>
    <xf numFmtId="0" fontId="17" fillId="10" borderId="17" xfId="0" applyFont="1" applyFill="1" applyBorder="1" applyAlignment="1">
      <alignment horizontal="center" vertical="center"/>
    </xf>
    <xf numFmtId="0" fontId="32" fillId="10" borderId="11" xfId="0" applyFont="1" applyFill="1" applyBorder="1" applyAlignment="1">
      <alignment horizontal="left" vertical="center" wrapText="1"/>
    </xf>
    <xf numFmtId="0" fontId="32" fillId="10" borderId="6" xfId="0" applyFont="1" applyFill="1" applyBorder="1" applyAlignment="1">
      <alignment horizontal="left" vertical="center"/>
    </xf>
    <xf numFmtId="0" fontId="32" fillId="10" borderId="7" xfId="0" applyFont="1" applyFill="1" applyBorder="1" applyAlignment="1">
      <alignment horizontal="left" vertical="center"/>
    </xf>
    <xf numFmtId="0" fontId="32" fillId="10" borderId="13" xfId="0" applyFont="1" applyFill="1" applyBorder="1" applyAlignment="1">
      <alignment horizontal="left" vertical="center"/>
    </xf>
    <xf numFmtId="0" fontId="32" fillId="10" borderId="9" xfId="0" applyFont="1" applyFill="1" applyBorder="1" applyAlignment="1">
      <alignment horizontal="left" vertical="center"/>
    </xf>
    <xf numFmtId="0" fontId="32" fillId="10" borderId="10" xfId="0" applyFont="1" applyFill="1" applyBorder="1" applyAlignment="1">
      <alignment horizontal="left" vertical="center"/>
    </xf>
    <xf numFmtId="0" fontId="33" fillId="6" borderId="45" xfId="0" applyFont="1" applyFill="1" applyBorder="1" applyAlignment="1" applyProtection="1">
      <alignment horizontal="center" vertical="center"/>
      <protection locked="0"/>
    </xf>
    <xf numFmtId="0" fontId="33" fillId="6" borderId="17" xfId="0" applyFont="1" applyFill="1" applyBorder="1" applyAlignment="1" applyProtection="1">
      <alignment horizontal="center" vertical="center"/>
      <protection locked="0"/>
    </xf>
    <xf numFmtId="0" fontId="17" fillId="10" borderId="45" xfId="0" applyFont="1" applyFill="1" applyBorder="1" applyAlignment="1">
      <alignment horizontal="distributed" vertical="center"/>
    </xf>
    <xf numFmtId="0" fontId="17" fillId="10" borderId="14" xfId="0" applyFont="1" applyFill="1" applyBorder="1" applyAlignment="1">
      <alignment horizontal="distributed" vertical="center"/>
    </xf>
    <xf numFmtId="0" fontId="17" fillId="10" borderId="17" xfId="0" applyFont="1" applyFill="1" applyBorder="1" applyAlignment="1">
      <alignment horizontal="distributed" vertical="center"/>
    </xf>
    <xf numFmtId="0" fontId="17" fillId="6" borderId="45" xfId="0" applyNumberFormat="1" applyFont="1" applyFill="1" applyBorder="1" applyAlignment="1" applyProtection="1">
      <alignment horizontal="left" vertical="center"/>
      <protection locked="0"/>
    </xf>
    <xf numFmtId="0" fontId="17" fillId="6" borderId="14" xfId="0" applyNumberFormat="1" applyFont="1" applyFill="1" applyBorder="1" applyAlignment="1" applyProtection="1">
      <alignment horizontal="left" vertical="center"/>
      <protection locked="0"/>
    </xf>
    <xf numFmtId="0" fontId="17" fillId="6" borderId="17" xfId="0" applyNumberFormat="1" applyFont="1" applyFill="1" applyBorder="1" applyAlignment="1" applyProtection="1">
      <alignment horizontal="left" vertical="center"/>
      <protection locked="0"/>
    </xf>
    <xf numFmtId="0" fontId="17" fillId="6" borderId="45" xfId="0" applyFont="1" applyFill="1" applyBorder="1" applyAlignment="1" applyProtection="1">
      <alignment horizontal="left" vertical="center"/>
      <protection locked="0"/>
    </xf>
    <xf numFmtId="0" fontId="17" fillId="6" borderId="14" xfId="0" applyFont="1" applyFill="1" applyBorder="1" applyAlignment="1" applyProtection="1">
      <alignment horizontal="left" vertical="center"/>
      <protection locked="0"/>
    </xf>
    <xf numFmtId="0" fontId="17" fillId="6" borderId="17" xfId="0" applyFont="1" applyFill="1" applyBorder="1" applyAlignment="1" applyProtection="1">
      <alignment horizontal="left" vertical="center"/>
      <protection locked="0"/>
    </xf>
    <xf numFmtId="191" fontId="17" fillId="6" borderId="45" xfId="0" applyNumberFormat="1" applyFont="1" applyFill="1" applyBorder="1" applyAlignment="1" applyProtection="1">
      <alignment horizontal="center" vertical="center"/>
      <protection locked="0"/>
    </xf>
    <xf numFmtId="191" fontId="17" fillId="6" borderId="17" xfId="0" applyNumberFormat="1" applyFont="1" applyFill="1" applyBorder="1" applyAlignment="1" applyProtection="1">
      <alignment horizontal="center" vertical="center"/>
      <protection locked="0"/>
    </xf>
    <xf numFmtId="0" fontId="17" fillId="6" borderId="11" xfId="0" applyFont="1" applyFill="1" applyBorder="1" applyAlignment="1" applyProtection="1">
      <alignment horizontal="left" vertical="top" wrapText="1"/>
      <protection locked="0"/>
    </xf>
    <xf numFmtId="0" fontId="17" fillId="6" borderId="6" xfId="0" applyFont="1" applyFill="1" applyBorder="1" applyAlignment="1" applyProtection="1">
      <alignment horizontal="left" vertical="top" wrapText="1"/>
      <protection locked="0"/>
    </xf>
    <xf numFmtId="0" fontId="17" fillId="6" borderId="7" xfId="0" applyFont="1" applyFill="1" applyBorder="1" applyAlignment="1" applyProtection="1">
      <alignment horizontal="left" vertical="top" wrapText="1"/>
      <protection locked="0"/>
    </xf>
    <xf numFmtId="0" fontId="17" fillId="6" borderId="12" xfId="0" applyFont="1" applyFill="1" applyBorder="1" applyAlignment="1" applyProtection="1">
      <alignment horizontal="left" vertical="top" wrapText="1"/>
      <protection locked="0"/>
    </xf>
    <xf numFmtId="0" fontId="17" fillId="6" borderId="0" xfId="0" applyFont="1" applyFill="1" applyBorder="1" applyAlignment="1" applyProtection="1">
      <alignment horizontal="left" vertical="top" wrapText="1"/>
      <protection locked="0"/>
    </xf>
    <xf numFmtId="0" fontId="17" fillId="6" borderId="8" xfId="0" applyFont="1" applyFill="1" applyBorder="1" applyAlignment="1" applyProtection="1">
      <alignment horizontal="left" vertical="top" wrapText="1"/>
      <protection locked="0"/>
    </xf>
    <xf numFmtId="0" fontId="17" fillId="6" borderId="13" xfId="0" applyFont="1" applyFill="1" applyBorder="1" applyAlignment="1" applyProtection="1">
      <alignment horizontal="left" vertical="top" wrapText="1"/>
      <protection locked="0"/>
    </xf>
    <xf numFmtId="0" fontId="17" fillId="6" borderId="9" xfId="0" applyFont="1" applyFill="1" applyBorder="1" applyAlignment="1" applyProtection="1">
      <alignment horizontal="left" vertical="top" wrapText="1"/>
      <protection locked="0"/>
    </xf>
    <xf numFmtId="0" fontId="17" fillId="6" borderId="10" xfId="0" applyFont="1" applyFill="1" applyBorder="1" applyAlignment="1" applyProtection="1">
      <alignment horizontal="left" vertical="top" wrapText="1"/>
      <protection locked="0"/>
    </xf>
    <xf numFmtId="0" fontId="17" fillId="0" borderId="45" xfId="0" applyFont="1" applyFill="1" applyBorder="1" applyAlignment="1" applyProtection="1">
      <alignment horizontal="center" vertical="center"/>
      <protection locked="0"/>
    </xf>
    <xf numFmtId="0" fontId="0" fillId="0" borderId="17" xfId="0" applyFill="1" applyBorder="1" applyAlignment="1">
      <alignment horizontal="center" vertical="center"/>
    </xf>
    <xf numFmtId="0" fontId="17" fillId="40" borderId="45" xfId="0" applyFont="1" applyFill="1" applyBorder="1" applyAlignment="1" applyProtection="1">
      <alignment horizontal="center" vertical="center"/>
      <protection locked="0"/>
    </xf>
    <xf numFmtId="0" fontId="0" fillId="40" borderId="17" xfId="0" applyFill="1" applyBorder="1" applyAlignment="1" applyProtection="1">
      <alignment horizontal="center" vertical="center"/>
      <protection locked="0"/>
    </xf>
    <xf numFmtId="0" fontId="17" fillId="10" borderId="11" xfId="0" applyFont="1" applyFill="1" applyBorder="1" applyAlignment="1">
      <alignment horizontal="distributed" vertical="center" wrapText="1"/>
    </xf>
    <xf numFmtId="0" fontId="17" fillId="10" borderId="6" xfId="0" applyFont="1" applyFill="1" applyBorder="1" applyAlignment="1">
      <alignment horizontal="distributed" vertical="center"/>
    </xf>
    <xf numFmtId="0" fontId="17" fillId="10" borderId="7" xfId="0" applyFont="1" applyFill="1" applyBorder="1" applyAlignment="1">
      <alignment horizontal="distributed" vertical="center"/>
    </xf>
    <xf numFmtId="0" fontId="17" fillId="6" borderId="11" xfId="0" applyFont="1" applyFill="1" applyBorder="1" applyAlignment="1" applyProtection="1">
      <alignment horizontal="left" vertical="center" wrapText="1"/>
      <protection locked="0"/>
    </xf>
    <xf numFmtId="0" fontId="17" fillId="6" borderId="6" xfId="0" applyFont="1" applyFill="1" applyBorder="1" applyAlignment="1" applyProtection="1">
      <alignment horizontal="left" vertical="center" wrapText="1"/>
      <protection locked="0"/>
    </xf>
    <xf numFmtId="0" fontId="17" fillId="6" borderId="7" xfId="0" applyFont="1" applyFill="1" applyBorder="1" applyAlignment="1" applyProtection="1">
      <alignment horizontal="left" vertical="center" wrapText="1"/>
      <protection locked="0"/>
    </xf>
    <xf numFmtId="0" fontId="17" fillId="6" borderId="13" xfId="0" applyFont="1" applyFill="1" applyBorder="1" applyAlignment="1" applyProtection="1">
      <alignment horizontal="left" vertical="center" wrapText="1"/>
      <protection locked="0"/>
    </xf>
    <xf numFmtId="0" fontId="17" fillId="6" borderId="9" xfId="0" applyFont="1" applyFill="1" applyBorder="1" applyAlignment="1" applyProtection="1">
      <alignment horizontal="left" vertical="center" wrapText="1"/>
      <protection locked="0"/>
    </xf>
    <xf numFmtId="0" fontId="17" fillId="6" borderId="10" xfId="0" applyFont="1" applyFill="1" applyBorder="1" applyAlignment="1" applyProtection="1">
      <alignment horizontal="left" vertical="center" wrapText="1"/>
      <protection locked="0"/>
    </xf>
    <xf numFmtId="0" fontId="29" fillId="10" borderId="13" xfId="0" applyFont="1" applyFill="1" applyBorder="1" applyAlignment="1">
      <alignment horizontal="center" vertical="center" wrapText="1"/>
    </xf>
    <xf numFmtId="0" fontId="29" fillId="10" borderId="9" xfId="0" applyFont="1" applyFill="1" applyBorder="1" applyAlignment="1">
      <alignment horizontal="center" vertical="center" wrapText="1"/>
    </xf>
    <xf numFmtId="0" fontId="29" fillId="10" borderId="10" xfId="0" applyFont="1" applyFill="1" applyBorder="1" applyAlignment="1">
      <alignment horizontal="center" vertical="center" wrapText="1"/>
    </xf>
    <xf numFmtId="0" fontId="17" fillId="6" borderId="45" xfId="0" applyFont="1" applyFill="1" applyBorder="1" applyAlignment="1" applyProtection="1">
      <alignment horizontal="center" vertical="center"/>
      <protection locked="0"/>
    </xf>
    <xf numFmtId="0" fontId="17" fillId="6" borderId="14" xfId="0" applyFont="1" applyFill="1" applyBorder="1" applyAlignment="1" applyProtection="1">
      <alignment horizontal="center" vertical="center"/>
      <protection locked="0"/>
    </xf>
    <xf numFmtId="0" fontId="17" fillId="6" borderId="17" xfId="0" applyFont="1" applyFill="1" applyBorder="1" applyAlignment="1" applyProtection="1">
      <alignment horizontal="center" vertical="center"/>
      <protection locked="0"/>
    </xf>
    <xf numFmtId="0" fontId="17" fillId="10" borderId="13" xfId="0" applyFont="1" applyFill="1" applyBorder="1" applyAlignment="1">
      <alignment horizontal="distributed" vertical="center"/>
    </xf>
    <xf numFmtId="0" fontId="17" fillId="10" borderId="9" xfId="0" applyFont="1" applyFill="1" applyBorder="1" applyAlignment="1">
      <alignment horizontal="distributed" vertical="center"/>
    </xf>
    <xf numFmtId="0" fontId="17" fillId="10" borderId="10" xfId="0" applyFont="1" applyFill="1" applyBorder="1" applyAlignment="1">
      <alignment horizontal="distributed" vertical="center"/>
    </xf>
    <xf numFmtId="190" fontId="35" fillId="10" borderId="45" xfId="0" applyNumberFormat="1" applyFont="1" applyFill="1" applyBorder="1" applyAlignment="1">
      <alignment horizontal="center" vertical="center"/>
    </xf>
    <xf numFmtId="190" fontId="35" fillId="10" borderId="17" xfId="0" applyNumberFormat="1" applyFont="1" applyFill="1" applyBorder="1" applyAlignment="1">
      <alignment horizontal="center" vertical="center"/>
    </xf>
    <xf numFmtId="191" fontId="17" fillId="0" borderId="45" xfId="0" applyNumberFormat="1" applyFont="1" applyFill="1" applyBorder="1" applyAlignment="1" applyProtection="1">
      <alignment horizontal="center" vertical="center"/>
    </xf>
    <xf numFmtId="191" fontId="17" fillId="0" borderId="17" xfId="0" applyNumberFormat="1" applyFont="1" applyFill="1" applyBorder="1" applyAlignment="1" applyProtection="1">
      <alignment horizontal="center" vertical="center"/>
    </xf>
    <xf numFmtId="0" fontId="17" fillId="0" borderId="13" xfId="0" applyFont="1" applyFill="1" applyBorder="1" applyAlignment="1" applyProtection="1">
      <alignment horizontal="center" vertical="top" wrapText="1"/>
    </xf>
    <xf numFmtId="0" fontId="17" fillId="0" borderId="10" xfId="0" applyFont="1" applyFill="1" applyBorder="1" applyAlignment="1" applyProtection="1">
      <alignment horizontal="center" vertical="top" wrapText="1"/>
    </xf>
    <xf numFmtId="0" fontId="17" fillId="0" borderId="13" xfId="0" applyFont="1" applyFill="1" applyBorder="1" applyAlignment="1" applyProtection="1">
      <alignment horizontal="left" vertical="center" wrapText="1"/>
    </xf>
    <xf numFmtId="0" fontId="17" fillId="0" borderId="9" xfId="0" applyFont="1" applyFill="1" applyBorder="1" applyAlignment="1" applyProtection="1">
      <alignment horizontal="left" vertical="center" wrapText="1"/>
    </xf>
    <xf numFmtId="0" fontId="17" fillId="0" borderId="10" xfId="0" applyFont="1" applyFill="1" applyBorder="1" applyAlignment="1" applyProtection="1">
      <alignment horizontal="left" vertical="center" wrapText="1"/>
    </xf>
    <xf numFmtId="0" fontId="17" fillId="0" borderId="12"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12" xfId="0" applyFont="1" applyFill="1" applyBorder="1" applyAlignment="1" applyProtection="1">
      <alignment horizontal="center" vertical="top" wrapText="1"/>
    </xf>
    <xf numFmtId="0" fontId="17" fillId="0" borderId="8" xfId="0" applyFont="1" applyFill="1" applyBorder="1" applyAlignment="1" applyProtection="1">
      <alignment horizontal="center" vertical="top" wrapText="1"/>
    </xf>
    <xf numFmtId="0" fontId="17" fillId="0" borderId="1" xfId="0" applyFont="1" applyFill="1" applyBorder="1" applyAlignment="1" applyProtection="1">
      <alignment horizontal="center" vertical="top" wrapText="1"/>
    </xf>
    <xf numFmtId="0" fontId="17" fillId="0" borderId="1" xfId="0" applyFont="1" applyFill="1" applyBorder="1" applyAlignment="1" applyProtection="1">
      <alignment horizontal="left" vertical="center" wrapText="1"/>
    </xf>
    <xf numFmtId="0" fontId="17" fillId="0" borderId="45" xfId="0" applyFont="1" applyFill="1" applyBorder="1" applyAlignment="1" applyProtection="1">
      <alignment horizontal="center" vertical="top"/>
    </xf>
    <xf numFmtId="0" fontId="17" fillId="0" borderId="17" xfId="0" applyFont="1" applyFill="1" applyBorder="1" applyAlignment="1" applyProtection="1">
      <alignment horizontal="center" vertical="top"/>
    </xf>
    <xf numFmtId="0" fontId="17" fillId="40" borderId="14" xfId="0" applyFont="1" applyFill="1" applyBorder="1" applyAlignment="1" applyProtection="1">
      <alignment horizontal="center" vertical="center"/>
      <protection locked="0"/>
    </xf>
    <xf numFmtId="0" fontId="17" fillId="40" borderId="17"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top"/>
    </xf>
    <xf numFmtId="0" fontId="17" fillId="0" borderId="8" xfId="0" applyFont="1" applyFill="1" applyBorder="1" applyAlignment="1" applyProtection="1">
      <alignment horizontal="center" vertical="top"/>
    </xf>
    <xf numFmtId="0" fontId="17" fillId="10" borderId="14" xfId="0" applyFont="1" applyFill="1" applyBorder="1" applyAlignment="1">
      <alignment horizontal="center" vertical="center"/>
    </xf>
    <xf numFmtId="0" fontId="38" fillId="10" borderId="45" xfId="0" applyFont="1" applyFill="1" applyBorder="1" applyAlignment="1" applyProtection="1">
      <alignment horizontal="center" vertical="center" wrapText="1"/>
    </xf>
    <xf numFmtId="0" fontId="38" fillId="10" borderId="14" xfId="0" applyFont="1" applyFill="1" applyBorder="1" applyAlignment="1" applyProtection="1">
      <alignment horizontal="center" vertical="center"/>
    </xf>
    <xf numFmtId="0" fontId="38" fillId="10" borderId="14" xfId="0" applyFont="1" applyFill="1" applyBorder="1" applyAlignment="1" applyProtection="1">
      <alignment horizontal="center" vertical="center" wrapText="1"/>
    </xf>
    <xf numFmtId="0" fontId="17" fillId="0" borderId="9" xfId="0" applyFont="1" applyFill="1" applyBorder="1" applyAlignment="1" applyProtection="1">
      <alignment horizontal="center" vertical="top" wrapText="1"/>
    </xf>
    <xf numFmtId="0" fontId="17" fillId="10" borderId="45" xfId="0" applyFont="1" applyFill="1" applyBorder="1" applyAlignment="1">
      <alignment horizontal="center" vertical="center" wrapText="1"/>
    </xf>
    <xf numFmtId="190" fontId="38" fillId="40" borderId="45" xfId="0" applyNumberFormat="1" applyFont="1" applyFill="1" applyBorder="1" applyAlignment="1" applyProtection="1">
      <alignment horizontal="center" vertical="center" wrapText="1"/>
      <protection locked="0"/>
    </xf>
    <xf numFmtId="190" fontId="38" fillId="40" borderId="14" xfId="0" applyNumberFormat="1" applyFont="1" applyFill="1" applyBorder="1" applyAlignment="1" applyProtection="1">
      <alignment horizontal="center" vertical="center" wrapText="1"/>
      <protection locked="0"/>
    </xf>
    <xf numFmtId="190" fontId="38" fillId="40" borderId="17" xfId="0" applyNumberFormat="1" applyFont="1" applyFill="1" applyBorder="1" applyAlignment="1" applyProtection="1">
      <alignment horizontal="center" vertical="center" wrapText="1"/>
      <protection locked="0"/>
    </xf>
    <xf numFmtId="0" fontId="38" fillId="0" borderId="45" xfId="0" applyNumberFormat="1" applyFont="1" applyFill="1" applyBorder="1" applyAlignment="1" applyProtection="1">
      <alignment horizontal="center" vertical="center"/>
    </xf>
    <xf numFmtId="0" fontId="38" fillId="0" borderId="14" xfId="0" applyNumberFormat="1" applyFont="1" applyFill="1" applyBorder="1" applyAlignment="1" applyProtection="1">
      <alignment horizontal="center" vertical="center"/>
    </xf>
    <xf numFmtId="0" fontId="38" fillId="0" borderId="17" xfId="0" applyNumberFormat="1" applyFont="1" applyFill="1" applyBorder="1" applyAlignment="1" applyProtection="1">
      <alignment horizontal="center" vertical="center"/>
    </xf>
    <xf numFmtId="0" fontId="38" fillId="0" borderId="45" xfId="0" applyNumberFormat="1" applyFont="1" applyFill="1" applyBorder="1" applyAlignment="1" applyProtection="1">
      <alignment horizontal="center" vertical="center" wrapText="1"/>
    </xf>
    <xf numFmtId="0" fontId="38" fillId="0" borderId="14" xfId="0" applyNumberFormat="1" applyFont="1" applyFill="1" applyBorder="1" applyAlignment="1" applyProtection="1">
      <alignment horizontal="center" vertical="center" wrapText="1"/>
    </xf>
    <xf numFmtId="0" fontId="38" fillId="0" borderId="6" xfId="0" applyNumberFormat="1" applyFont="1" applyFill="1" applyBorder="1" applyAlignment="1" applyProtection="1">
      <alignment horizontal="center" vertical="center" wrapText="1"/>
    </xf>
    <xf numFmtId="0" fontId="38" fillId="0" borderId="17" xfId="0" applyNumberFormat="1" applyFont="1" applyFill="1" applyBorder="1" applyAlignment="1" applyProtection="1">
      <alignment horizontal="center" vertical="center" wrapText="1"/>
    </xf>
    <xf numFmtId="0" fontId="17" fillId="10" borderId="11" xfId="0" applyFont="1" applyFill="1" applyBorder="1" applyAlignment="1">
      <alignment horizontal="center" vertical="center" wrapText="1"/>
    </xf>
    <xf numFmtId="0" fontId="17" fillId="10" borderId="12" xfId="0" applyFont="1" applyFill="1" applyBorder="1" applyAlignment="1">
      <alignment horizontal="center" vertical="center" wrapText="1"/>
    </xf>
    <xf numFmtId="0" fontId="17" fillId="10" borderId="13" xfId="0" applyFont="1" applyFill="1" applyBorder="1" applyAlignment="1">
      <alignment horizontal="center" vertical="center" wrapText="1"/>
    </xf>
    <xf numFmtId="0" fontId="17" fillId="10" borderId="6" xfId="0" applyFont="1" applyFill="1" applyBorder="1" applyAlignment="1">
      <alignment horizontal="center" vertical="center" wrapText="1"/>
    </xf>
    <xf numFmtId="0" fontId="17" fillId="10" borderId="7" xfId="0" applyFont="1" applyFill="1" applyBorder="1" applyAlignment="1">
      <alignment horizontal="center" vertical="center" wrapText="1"/>
    </xf>
    <xf numFmtId="0" fontId="17" fillId="10" borderId="0" xfId="0" applyFont="1" applyFill="1" applyBorder="1" applyAlignment="1">
      <alignment horizontal="center" vertical="center" wrapText="1"/>
    </xf>
    <xf numFmtId="0" fontId="17" fillId="10" borderId="8" xfId="0" applyFont="1" applyFill="1" applyBorder="1" applyAlignment="1">
      <alignment horizontal="center" vertical="center" wrapText="1"/>
    </xf>
    <xf numFmtId="0" fontId="17" fillId="10" borderId="9" xfId="0" applyFont="1" applyFill="1" applyBorder="1" applyAlignment="1">
      <alignment horizontal="center" vertical="center" wrapText="1"/>
    </xf>
    <xf numFmtId="0" fontId="17" fillId="10" borderId="10" xfId="0" applyFont="1" applyFill="1" applyBorder="1" applyAlignment="1">
      <alignment horizontal="center" vertical="center" wrapText="1"/>
    </xf>
    <xf numFmtId="0" fontId="38" fillId="40" borderId="1" xfId="0" applyNumberFormat="1" applyFont="1" applyFill="1" applyBorder="1" applyAlignment="1" applyProtection="1">
      <alignment horizontal="center" vertical="center" wrapText="1"/>
      <protection locked="0"/>
    </xf>
    <xf numFmtId="0" fontId="38" fillId="0" borderId="1" xfId="0" applyNumberFormat="1" applyFont="1" applyFill="1" applyBorder="1" applyAlignment="1" applyProtection="1">
      <alignment horizontal="center" vertical="center" wrapText="1"/>
    </xf>
    <xf numFmtId="0" fontId="38" fillId="0" borderId="11" xfId="0" applyNumberFormat="1" applyFont="1" applyFill="1" applyBorder="1" applyAlignment="1" applyProtection="1">
      <alignment horizontal="center" vertical="center" wrapText="1"/>
    </xf>
    <xf numFmtId="0" fontId="38" fillId="0" borderId="7" xfId="0" applyNumberFormat="1" applyFont="1" applyFill="1" applyBorder="1" applyAlignment="1" applyProtection="1">
      <alignment horizontal="center" vertical="center" wrapText="1"/>
    </xf>
    <xf numFmtId="0" fontId="38" fillId="0" borderId="13" xfId="0" applyNumberFormat="1" applyFont="1" applyFill="1" applyBorder="1" applyAlignment="1" applyProtection="1">
      <alignment horizontal="center" vertical="center" wrapText="1"/>
    </xf>
    <xf numFmtId="0" fontId="38" fillId="0" borderId="10" xfId="0" applyNumberFormat="1" applyFont="1" applyFill="1" applyBorder="1" applyAlignment="1" applyProtection="1">
      <alignment horizontal="center" vertical="center" wrapText="1"/>
    </xf>
    <xf numFmtId="0" fontId="17" fillId="0" borderId="0" xfId="0" applyFont="1" applyFill="1" applyBorder="1" applyAlignment="1" applyProtection="1">
      <alignment horizontal="center" vertical="top" wrapText="1"/>
    </xf>
    <xf numFmtId="191" fontId="35" fillId="0" borderId="13" xfId="0" applyNumberFormat="1" applyFont="1" applyFill="1" applyBorder="1" applyAlignment="1" applyProtection="1">
      <alignment horizontal="center" vertical="center"/>
    </xf>
    <xf numFmtId="191" fontId="35" fillId="0" borderId="9" xfId="0" applyNumberFormat="1" applyFont="1" applyFill="1" applyBorder="1" applyAlignment="1" applyProtection="1">
      <alignment horizontal="center" vertical="center"/>
    </xf>
    <xf numFmtId="191" fontId="35" fillId="0" borderId="10" xfId="0" applyNumberFormat="1" applyFont="1" applyFill="1" applyBorder="1" applyAlignment="1" applyProtection="1">
      <alignment horizontal="center" vertical="center"/>
    </xf>
    <xf numFmtId="191" fontId="35" fillId="10" borderId="13" xfId="0" applyNumberFormat="1" applyFont="1" applyFill="1" applyBorder="1" applyAlignment="1" applyProtection="1">
      <alignment horizontal="center" vertical="center"/>
    </xf>
    <xf numFmtId="191" fontId="35" fillId="10" borderId="9" xfId="0" applyNumberFormat="1" applyFont="1" applyFill="1" applyBorder="1" applyAlignment="1" applyProtection="1">
      <alignment horizontal="center" vertical="center"/>
    </xf>
    <xf numFmtId="191" fontId="35" fillId="10" borderId="10" xfId="0" applyNumberFormat="1" applyFont="1" applyFill="1" applyBorder="1" applyAlignment="1" applyProtection="1">
      <alignment horizontal="center" vertical="center"/>
    </xf>
    <xf numFmtId="0" fontId="35" fillId="10" borderId="1" xfId="0" applyFont="1" applyFill="1" applyBorder="1" applyAlignment="1">
      <alignment horizontal="center" vertical="center"/>
    </xf>
    <xf numFmtId="0" fontId="0" fillId="0" borderId="45"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45"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29" fillId="10" borderId="11" xfId="0" applyFont="1" applyFill="1" applyBorder="1" applyAlignment="1">
      <alignment horizontal="distributed" vertical="center" wrapText="1" indent="1"/>
    </xf>
    <xf numFmtId="0" fontId="29" fillId="10" borderId="6" xfId="0" applyFont="1" applyFill="1" applyBorder="1" applyAlignment="1">
      <alignment horizontal="distributed" vertical="center" wrapText="1" indent="1"/>
    </xf>
    <xf numFmtId="0" fontId="29" fillId="10" borderId="7" xfId="0" applyFont="1" applyFill="1" applyBorder="1" applyAlignment="1">
      <alignment horizontal="distributed" vertical="center" indent="1"/>
    </xf>
    <xf numFmtId="0" fontId="29" fillId="10" borderId="13" xfId="0" applyFont="1" applyFill="1" applyBorder="1" applyAlignment="1">
      <alignment horizontal="distributed" vertical="center" indent="1"/>
    </xf>
    <xf numFmtId="0" fontId="29" fillId="10" borderId="9" xfId="0" applyFont="1" applyFill="1" applyBorder="1" applyAlignment="1">
      <alignment horizontal="distributed" vertical="center" indent="1"/>
    </xf>
    <xf numFmtId="0" fontId="29" fillId="10" borderId="10" xfId="0" applyFont="1" applyFill="1" applyBorder="1" applyAlignment="1">
      <alignment horizontal="distributed" vertical="center" indent="1"/>
    </xf>
    <xf numFmtId="0" fontId="29" fillId="10" borderId="11" xfId="0" applyFont="1" applyFill="1" applyBorder="1" applyAlignment="1">
      <alignment horizontal="distributed" vertical="center" wrapText="1"/>
    </xf>
    <xf numFmtId="0" fontId="29" fillId="10" borderId="7" xfId="0" applyFont="1" applyFill="1" applyBorder="1" applyAlignment="1">
      <alignment horizontal="distributed" vertical="center" wrapText="1"/>
    </xf>
    <xf numFmtId="0" fontId="29" fillId="10" borderId="12" xfId="0" applyFont="1" applyFill="1" applyBorder="1" applyAlignment="1">
      <alignment horizontal="distributed" vertical="center" wrapText="1"/>
    </xf>
    <xf numFmtId="0" fontId="29" fillId="10" borderId="8" xfId="0" applyFont="1" applyFill="1" applyBorder="1" applyAlignment="1">
      <alignment horizontal="distributed" vertical="center" wrapText="1"/>
    </xf>
    <xf numFmtId="0" fontId="29" fillId="10" borderId="13" xfId="0" applyFont="1" applyFill="1" applyBorder="1" applyAlignment="1">
      <alignment horizontal="distributed" vertical="center" wrapText="1"/>
    </xf>
    <xf numFmtId="0" fontId="29" fillId="10" borderId="10" xfId="0" applyFont="1" applyFill="1" applyBorder="1" applyAlignment="1">
      <alignment horizontal="distributed" vertical="center" wrapText="1"/>
    </xf>
    <xf numFmtId="0" fontId="29" fillId="10" borderId="11" xfId="0" applyFont="1" applyFill="1" applyBorder="1" applyAlignment="1">
      <alignment horizontal="distributed" vertical="center" indent="1"/>
    </xf>
    <xf numFmtId="0" fontId="29" fillId="10" borderId="6" xfId="0" applyFont="1" applyFill="1" applyBorder="1" applyAlignment="1">
      <alignment horizontal="distributed" vertical="center" indent="1"/>
    </xf>
    <xf numFmtId="0" fontId="35" fillId="10" borderId="11" xfId="0" applyFont="1" applyFill="1" applyBorder="1" applyAlignment="1">
      <alignment horizontal="center" vertical="center"/>
    </xf>
    <xf numFmtId="0" fontId="35" fillId="10" borderId="6" xfId="0" applyFont="1" applyFill="1" applyBorder="1" applyAlignment="1">
      <alignment horizontal="center" vertical="center"/>
    </xf>
    <xf numFmtId="0" fontId="35" fillId="10" borderId="7" xfId="0" applyFont="1" applyFill="1" applyBorder="1" applyAlignment="1">
      <alignment horizontal="center" vertical="center"/>
    </xf>
    <xf numFmtId="0" fontId="35" fillId="10" borderId="13" xfId="0" applyFont="1" applyFill="1" applyBorder="1" applyAlignment="1">
      <alignment horizontal="center" vertical="center"/>
    </xf>
    <xf numFmtId="0" fontId="35" fillId="10" borderId="9" xfId="0" applyFont="1" applyFill="1" applyBorder="1" applyAlignment="1">
      <alignment horizontal="center" vertical="center"/>
    </xf>
    <xf numFmtId="0" fontId="35" fillId="10" borderId="10" xfId="0" applyFont="1" applyFill="1" applyBorder="1" applyAlignment="1">
      <alignment horizontal="center" vertical="center"/>
    </xf>
    <xf numFmtId="0" fontId="29" fillId="10" borderId="101" xfId="0" applyFont="1" applyFill="1" applyBorder="1" applyAlignment="1">
      <alignment horizontal="distributed" vertical="center" wrapText="1"/>
    </xf>
    <xf numFmtId="0" fontId="29" fillId="10" borderId="61" xfId="0" applyFont="1" applyFill="1" applyBorder="1" applyAlignment="1">
      <alignment horizontal="distributed" vertical="center"/>
    </xf>
    <xf numFmtId="0" fontId="29" fillId="10" borderId="51" xfId="0" applyFont="1" applyFill="1" applyBorder="1" applyAlignment="1">
      <alignment horizontal="distributed" vertical="center"/>
    </xf>
    <xf numFmtId="0" fontId="29" fillId="10" borderId="6" xfId="0" applyFont="1" applyFill="1" applyBorder="1" applyAlignment="1">
      <alignment horizontal="distributed" vertical="center" wrapText="1"/>
    </xf>
    <xf numFmtId="0" fontId="0" fillId="0" borderId="7" xfId="0" applyBorder="1" applyAlignment="1">
      <alignment horizontal="distributed" vertical="center" wrapText="1"/>
    </xf>
    <xf numFmtId="0" fontId="29" fillId="10" borderId="9" xfId="0" applyFont="1" applyFill="1" applyBorder="1" applyAlignment="1">
      <alignment horizontal="distributed" vertical="center" wrapText="1"/>
    </xf>
    <xf numFmtId="0" fontId="0" fillId="0" borderId="10" xfId="0" applyBorder="1" applyAlignment="1">
      <alignment horizontal="distributed" vertical="center" wrapText="1"/>
    </xf>
    <xf numFmtId="0" fontId="29" fillId="10" borderId="11" xfId="0" applyFont="1" applyFill="1" applyBorder="1" applyAlignment="1">
      <alignment horizontal="distributed" vertical="center"/>
    </xf>
    <xf numFmtId="0" fontId="29" fillId="10" borderId="6" xfId="0" applyFont="1" applyFill="1" applyBorder="1" applyAlignment="1">
      <alignment horizontal="distributed" vertical="center"/>
    </xf>
    <xf numFmtId="0" fontId="29" fillId="10" borderId="7" xfId="0" applyFont="1" applyFill="1" applyBorder="1" applyAlignment="1">
      <alignment horizontal="distributed" vertical="center"/>
    </xf>
    <xf numFmtId="0" fontId="29" fillId="10" borderId="13" xfId="0" applyFont="1" applyFill="1" applyBorder="1" applyAlignment="1">
      <alignment horizontal="distributed" vertical="center"/>
    </xf>
    <xf numFmtId="0" fontId="29" fillId="10" borderId="9" xfId="0" applyFont="1" applyFill="1" applyBorder="1" applyAlignment="1">
      <alignment horizontal="distributed" vertical="center"/>
    </xf>
    <xf numFmtId="0" fontId="29" fillId="10" borderId="10" xfId="0" applyFont="1" applyFill="1" applyBorder="1" applyAlignment="1">
      <alignment horizontal="distributed" vertical="center"/>
    </xf>
    <xf numFmtId="0" fontId="35" fillId="10" borderId="45" xfId="0" applyFont="1" applyFill="1" applyBorder="1" applyAlignment="1">
      <alignment horizontal="center" vertical="center"/>
    </xf>
    <xf numFmtId="0" fontId="35" fillId="10" borderId="17" xfId="0" applyFont="1" applyFill="1" applyBorder="1" applyAlignment="1">
      <alignment horizontal="center" vertical="center"/>
    </xf>
    <xf numFmtId="0" fontId="29" fillId="10" borderId="101" xfId="0" applyFont="1" applyFill="1" applyBorder="1" applyAlignment="1">
      <alignment horizontal="center" vertical="center"/>
    </xf>
    <xf numFmtId="0" fontId="29" fillId="10" borderId="61" xfId="0" applyFont="1" applyFill="1" applyBorder="1" applyAlignment="1">
      <alignment horizontal="center" vertical="center"/>
    </xf>
    <xf numFmtId="0" fontId="29" fillId="10" borderId="51" xfId="0" applyFont="1" applyFill="1" applyBorder="1" applyAlignment="1">
      <alignment horizontal="center" vertical="center"/>
    </xf>
    <xf numFmtId="0" fontId="17" fillId="10" borderId="1" xfId="0" applyFont="1" applyFill="1" applyBorder="1" applyAlignment="1">
      <alignment horizontal="center" vertical="center"/>
    </xf>
    <xf numFmtId="190" fontId="17" fillId="10" borderId="45" xfId="0" applyNumberFormat="1" applyFont="1" applyFill="1" applyBorder="1" applyAlignment="1">
      <alignment horizontal="center" vertical="center"/>
    </xf>
    <xf numFmtId="190" fontId="17" fillId="10" borderId="17" xfId="0" applyNumberFormat="1" applyFont="1" applyFill="1" applyBorder="1" applyAlignment="1">
      <alignment horizontal="center" vertical="center"/>
    </xf>
    <xf numFmtId="0" fontId="17" fillId="10" borderId="1" xfId="0" applyNumberFormat="1" applyFont="1" applyFill="1" applyBorder="1" applyAlignment="1">
      <alignment horizontal="center" vertical="center"/>
    </xf>
    <xf numFmtId="191" fontId="35" fillId="10" borderId="6" xfId="0" applyNumberFormat="1" applyFont="1" applyFill="1" applyBorder="1" applyAlignment="1" applyProtection="1">
      <alignment horizontal="center"/>
    </xf>
    <xf numFmtId="0" fontId="29" fillId="10" borderId="101" xfId="0" applyFont="1" applyFill="1" applyBorder="1" applyAlignment="1">
      <alignment horizontal="center" vertical="center" wrapText="1"/>
    </xf>
    <xf numFmtId="0" fontId="29" fillId="10" borderId="61" xfId="0" applyFont="1" applyFill="1" applyBorder="1" applyAlignment="1">
      <alignment horizontal="center" vertical="center" wrapText="1"/>
    </xf>
    <xf numFmtId="0" fontId="29" fillId="10" borderId="51" xfId="0" applyFont="1" applyFill="1" applyBorder="1" applyAlignment="1">
      <alignment horizontal="center" vertical="center" wrapText="1"/>
    </xf>
    <xf numFmtId="0" fontId="29" fillId="10" borderId="1" xfId="0" applyFont="1" applyFill="1" applyBorder="1" applyAlignment="1">
      <alignment horizontal="center" vertical="center"/>
    </xf>
    <xf numFmtId="0" fontId="29" fillId="10" borderId="45" xfId="0" applyFont="1" applyFill="1" applyBorder="1" applyAlignment="1">
      <alignment horizontal="center" vertical="center"/>
    </xf>
    <xf numFmtId="0" fontId="29" fillId="10" borderId="17" xfId="0" applyFont="1" applyFill="1" applyBorder="1" applyAlignment="1">
      <alignment horizontal="center" vertical="center"/>
    </xf>
    <xf numFmtId="0" fontId="35" fillId="10" borderId="14" xfId="0" applyFont="1" applyFill="1" applyBorder="1" applyAlignment="1">
      <alignment horizontal="center" vertical="center"/>
    </xf>
    <xf numFmtId="0" fontId="0" fillId="0" borderId="0" xfId="0" applyBorder="1" applyAlignment="1" applyProtection="1">
      <alignment horizontal="left" vertical="center"/>
    </xf>
    <xf numFmtId="0" fontId="0" fillId="6" borderId="0" xfId="0" applyFill="1" applyBorder="1" applyAlignment="1" applyProtection="1">
      <alignment horizontal="left" vertical="center" wrapText="1"/>
      <protection locked="0"/>
    </xf>
    <xf numFmtId="0" fontId="0" fillId="0" borderId="0" xfId="0" applyBorder="1" applyAlignment="1">
      <alignment horizontal="left" vertical="center"/>
    </xf>
    <xf numFmtId="0" fontId="0" fillId="0" borderId="0" xfId="0" applyBorder="1" applyAlignment="1">
      <alignment vertical="center"/>
    </xf>
    <xf numFmtId="0" fontId="0" fillId="0" borderId="0" xfId="0" applyFill="1" applyBorder="1" applyAlignment="1" applyProtection="1">
      <alignment horizontal="left" vertical="center" wrapText="1"/>
    </xf>
    <xf numFmtId="0" fontId="76" fillId="0" borderId="0" xfId="0" applyFont="1" applyFill="1" applyBorder="1" applyAlignment="1" applyProtection="1">
      <alignment horizontal="center" vertical="center" wrapText="1"/>
      <protection locked="0"/>
    </xf>
    <xf numFmtId="0" fontId="15" fillId="0" borderId="9" xfId="0" applyFont="1" applyBorder="1" applyAlignment="1"/>
    <xf numFmtId="0" fontId="0" fillId="6" borderId="0" xfId="0" applyFill="1" applyBorder="1" applyAlignment="1" applyProtection="1">
      <alignment horizontal="left" vertical="top" wrapText="1"/>
      <protection locked="0"/>
    </xf>
    <xf numFmtId="0" fontId="3" fillId="0" borderId="183" xfId="42" applyFont="1" applyBorder="1" applyAlignment="1" applyProtection="1">
      <alignment vertical="center" shrinkToFit="1"/>
    </xf>
    <xf numFmtId="0" fontId="0" fillId="0" borderId="181" xfId="0" applyBorder="1" applyAlignment="1" applyProtection="1">
      <alignment vertical="center" shrinkToFit="1"/>
    </xf>
    <xf numFmtId="0" fontId="17" fillId="10" borderId="19" xfId="0" applyFont="1" applyFill="1" applyBorder="1" applyAlignment="1">
      <alignment vertical="center" textRotation="255"/>
    </xf>
    <xf numFmtId="0" fontId="17" fillId="10" borderId="22" xfId="0" applyFont="1" applyFill="1" applyBorder="1" applyAlignment="1">
      <alignment vertical="center" textRotation="255"/>
    </xf>
    <xf numFmtId="14" fontId="38" fillId="10" borderId="126" xfId="42" applyNumberFormat="1" applyFont="1" applyFill="1" applyBorder="1" applyAlignment="1">
      <alignment horizontal="center" vertical="center" textRotation="255" wrapText="1"/>
    </xf>
    <xf numFmtId="0" fontId="17" fillId="10" borderId="61" xfId="0" applyFont="1" applyFill="1" applyBorder="1" applyAlignment="1">
      <alignment vertical="center" textRotation="255" wrapText="1"/>
    </xf>
    <xf numFmtId="0" fontId="38" fillId="10" borderId="127" xfId="42" applyFont="1" applyFill="1" applyBorder="1" applyAlignment="1">
      <alignment horizontal="distributed" vertical="center" indent="1"/>
    </xf>
    <xf numFmtId="0" fontId="38" fillId="10" borderId="76" xfId="42" applyFont="1" applyFill="1" applyBorder="1" applyAlignment="1">
      <alignment horizontal="distributed" vertical="center" indent="1"/>
    </xf>
    <xf numFmtId="0" fontId="38" fillId="10" borderId="45" xfId="42" applyFont="1" applyFill="1" applyBorder="1" applyAlignment="1">
      <alignment horizontal="distributed" vertical="center" indent="1"/>
    </xf>
    <xf numFmtId="0" fontId="38" fillId="10" borderId="14" xfId="42" applyFont="1" applyFill="1" applyBorder="1" applyAlignment="1">
      <alignment horizontal="distributed" vertical="center" indent="1"/>
    </xf>
    <xf numFmtId="0" fontId="38" fillId="10" borderId="101" xfId="42" applyFont="1" applyFill="1" applyBorder="1" applyAlignment="1">
      <alignment horizontal="distributed" vertical="center" indent="1"/>
    </xf>
    <xf numFmtId="0" fontId="38" fillId="10" borderId="51" xfId="42" applyFont="1" applyFill="1" applyBorder="1" applyAlignment="1">
      <alignment horizontal="distributed" vertical="center" indent="1"/>
    </xf>
    <xf numFmtId="192" fontId="17" fillId="10" borderId="62" xfId="0" applyNumberFormat="1" applyFont="1" applyFill="1" applyBorder="1" applyAlignment="1" applyProtection="1">
      <alignment horizontal="center"/>
      <protection locked="0"/>
    </xf>
    <xf numFmtId="192" fontId="17" fillId="10" borderId="28" xfId="0" applyNumberFormat="1" applyFont="1" applyFill="1" applyBorder="1" applyAlignment="1" applyProtection="1">
      <alignment horizontal="center"/>
      <protection locked="0"/>
    </xf>
    <xf numFmtId="0" fontId="38" fillId="10" borderId="61" xfId="42" applyFont="1" applyFill="1" applyBorder="1" applyAlignment="1">
      <alignment horizontal="distributed" vertical="center" indent="1"/>
    </xf>
    <xf numFmtId="0" fontId="38" fillId="10" borderId="135" xfId="42" applyFont="1" applyFill="1" applyBorder="1" applyAlignment="1">
      <alignment vertical="center" textRotation="255"/>
    </xf>
    <xf numFmtId="0" fontId="0" fillId="0" borderId="61" xfId="0" applyBorder="1" applyAlignment="1">
      <alignment vertical="center"/>
    </xf>
    <xf numFmtId="0" fontId="0" fillId="0" borderId="32" xfId="0" applyBorder="1" applyAlignment="1">
      <alignment vertical="center"/>
    </xf>
    <xf numFmtId="0" fontId="38" fillId="10" borderId="101" xfId="42" applyFont="1" applyFill="1" applyBorder="1" applyAlignment="1">
      <alignment horizontal="center" vertical="center" wrapText="1"/>
    </xf>
    <xf numFmtId="0" fontId="17" fillId="10" borderId="51" xfId="0" applyFont="1" applyFill="1" applyBorder="1" applyAlignment="1">
      <alignment horizontal="center" vertical="center" wrapText="1"/>
    </xf>
    <xf numFmtId="0" fontId="17" fillId="10" borderId="45" xfId="0" applyFont="1" applyFill="1" applyBorder="1" applyAlignment="1">
      <alignment horizontal="distributed" vertical="center" indent="1"/>
    </xf>
    <xf numFmtId="0" fontId="17" fillId="10" borderId="14" xfId="0" applyFont="1" applyFill="1" applyBorder="1" applyAlignment="1">
      <alignment horizontal="distributed" vertical="center" indent="1"/>
    </xf>
    <xf numFmtId="0" fontId="38" fillId="10" borderId="101" xfId="42" applyFont="1" applyFill="1" applyBorder="1" applyAlignment="1">
      <alignment horizontal="distributed" vertical="center" wrapText="1" indent="1"/>
    </xf>
    <xf numFmtId="0" fontId="17" fillId="10" borderId="46" xfId="0" applyFont="1" applyFill="1" applyBorder="1" applyAlignment="1">
      <alignment horizontal="distributed" vertical="center" indent="1"/>
    </xf>
    <xf numFmtId="0" fontId="17" fillId="10" borderId="145" xfId="0" applyFont="1" applyFill="1" applyBorder="1" applyAlignment="1">
      <alignment horizontal="distributed" vertical="center" indent="1"/>
    </xf>
    <xf numFmtId="0" fontId="38" fillId="10" borderId="101" xfId="42" applyFont="1" applyFill="1" applyBorder="1" applyAlignment="1">
      <alignment horizontal="center" vertical="center"/>
    </xf>
    <xf numFmtId="0" fontId="38" fillId="10" borderId="61" xfId="42" applyFont="1" applyFill="1" applyBorder="1" applyAlignment="1">
      <alignment horizontal="center" vertical="center"/>
    </xf>
    <xf numFmtId="0" fontId="38" fillId="10" borderId="51" xfId="42" applyFont="1" applyFill="1" applyBorder="1" applyAlignment="1">
      <alignment horizontal="center" vertical="center"/>
    </xf>
    <xf numFmtId="0" fontId="38" fillId="10" borderId="129" xfId="42" applyFont="1" applyFill="1" applyBorder="1" applyAlignment="1">
      <alignment horizontal="center" vertical="center" wrapText="1"/>
    </xf>
    <xf numFmtId="0" fontId="38" fillId="10" borderId="21" xfId="42" applyFont="1" applyFill="1" applyBorder="1" applyAlignment="1">
      <alignment horizontal="center" vertical="center" wrapText="1"/>
    </xf>
    <xf numFmtId="0" fontId="38" fillId="10" borderId="137" xfId="42" applyFont="1" applyFill="1" applyBorder="1" applyAlignment="1">
      <alignment horizontal="center" vertical="center"/>
    </xf>
    <xf numFmtId="0" fontId="38" fillId="10" borderId="138" xfId="42" applyFont="1" applyFill="1" applyBorder="1" applyAlignment="1">
      <alignment horizontal="center" vertical="center"/>
    </xf>
    <xf numFmtId="176" fontId="38" fillId="10" borderId="139" xfId="42" applyNumberFormat="1" applyFont="1" applyFill="1" applyBorder="1" applyAlignment="1">
      <alignment horizontal="center" vertical="center"/>
    </xf>
    <xf numFmtId="176" fontId="38" fillId="10" borderId="140" xfId="42" applyNumberFormat="1" applyFont="1" applyFill="1" applyBorder="1" applyAlignment="1">
      <alignment horizontal="center" vertical="center"/>
    </xf>
    <xf numFmtId="194" fontId="38" fillId="10" borderId="137" xfId="33" applyNumberFormat="1" applyFont="1" applyFill="1" applyBorder="1" applyAlignment="1">
      <alignment horizontal="center" vertical="center"/>
    </xf>
    <xf numFmtId="194" fontId="38" fillId="10" borderId="138" xfId="33" applyNumberFormat="1" applyFont="1" applyFill="1" applyBorder="1" applyAlignment="1">
      <alignment horizontal="center" vertical="center"/>
    </xf>
    <xf numFmtId="0" fontId="38" fillId="10" borderId="128" xfId="42" applyFont="1" applyFill="1" applyBorder="1" applyAlignment="1">
      <alignment horizontal="center" vertical="center" wrapText="1"/>
    </xf>
    <xf numFmtId="0" fontId="38" fillId="10" borderId="23" xfId="42" applyFont="1" applyFill="1" applyBorder="1" applyAlignment="1">
      <alignment horizontal="center" vertical="center" wrapText="1"/>
    </xf>
    <xf numFmtId="0" fontId="17" fillId="10" borderId="80" xfId="0" applyFont="1" applyFill="1" applyBorder="1" applyAlignment="1">
      <alignment horizontal="center" vertical="center"/>
    </xf>
    <xf numFmtId="0" fontId="17" fillId="10" borderId="79" xfId="0" applyFont="1" applyFill="1" applyBorder="1" applyAlignment="1">
      <alignment horizontal="center" vertical="center"/>
    </xf>
    <xf numFmtId="0" fontId="17" fillId="10" borderId="66" xfId="0" applyFont="1" applyFill="1" applyBorder="1" applyAlignment="1">
      <alignment horizontal="center" vertical="center"/>
    </xf>
    <xf numFmtId="0" fontId="38" fillId="10" borderId="100" xfId="42" applyFont="1" applyFill="1" applyBorder="1" applyAlignment="1" applyProtection="1">
      <alignment horizontal="center" vertical="center" wrapText="1"/>
    </xf>
    <xf numFmtId="0" fontId="38" fillId="10" borderId="121" xfId="42" applyFont="1" applyFill="1" applyBorder="1" applyAlignment="1" applyProtection="1">
      <alignment horizontal="center" vertical="center" wrapText="1"/>
    </xf>
    <xf numFmtId="183" fontId="38" fillId="10" borderId="122" xfId="42" applyNumberFormat="1" applyFont="1" applyFill="1" applyBorder="1" applyAlignment="1" applyProtection="1">
      <alignment horizontal="center" vertical="center" wrapText="1"/>
    </xf>
    <xf numFmtId="183" fontId="38" fillId="10" borderId="123" xfId="42" applyNumberFormat="1" applyFont="1" applyFill="1" applyBorder="1" applyAlignment="1" applyProtection="1">
      <alignment horizontal="center" vertical="center" wrapText="1"/>
    </xf>
    <xf numFmtId="0" fontId="38" fillId="10" borderId="20" xfId="42" applyFont="1" applyFill="1" applyBorder="1" applyAlignment="1">
      <alignment horizontal="center" vertical="center" wrapText="1"/>
    </xf>
    <xf numFmtId="0" fontId="38" fillId="10" borderId="79" xfId="42" applyFont="1" applyFill="1" applyBorder="1" applyAlignment="1">
      <alignment horizontal="center" vertical="center" wrapText="1"/>
    </xf>
    <xf numFmtId="0" fontId="38" fillId="10" borderId="81" xfId="42" applyFont="1" applyFill="1" applyBorder="1" applyAlignment="1">
      <alignment horizontal="center" vertical="center" wrapText="1"/>
    </xf>
    <xf numFmtId="194" fontId="38" fillId="10" borderId="124" xfId="33" applyNumberFormat="1" applyFont="1" applyFill="1" applyBorder="1" applyAlignment="1">
      <alignment horizontal="center" vertical="center"/>
    </xf>
    <xf numFmtId="194" fontId="38" fillId="10" borderId="125" xfId="33" applyNumberFormat="1" applyFont="1" applyFill="1" applyBorder="1" applyAlignment="1">
      <alignment horizontal="center" vertical="center"/>
    </xf>
    <xf numFmtId="0" fontId="38" fillId="10" borderId="124" xfId="42" applyFont="1" applyFill="1" applyBorder="1" applyAlignment="1">
      <alignment horizontal="center" vertical="center"/>
    </xf>
    <xf numFmtId="0" fontId="38" fillId="10" borderId="125" xfId="42" applyFont="1" applyFill="1" applyBorder="1" applyAlignment="1">
      <alignment horizontal="center" vertical="center"/>
    </xf>
    <xf numFmtId="176" fontId="38" fillId="10" borderId="35" xfId="42" applyNumberFormat="1" applyFont="1" applyFill="1" applyBorder="1" applyAlignment="1">
      <alignment horizontal="center" vertical="center"/>
    </xf>
    <xf numFmtId="176" fontId="38" fillId="10" borderId="36" xfId="42" applyNumberFormat="1" applyFont="1" applyFill="1" applyBorder="1" applyAlignment="1">
      <alignment horizontal="center" vertical="center"/>
    </xf>
    <xf numFmtId="0" fontId="38" fillId="10" borderId="80" xfId="42" applyFont="1" applyFill="1" applyBorder="1" applyAlignment="1">
      <alignment horizontal="center" vertical="center"/>
    </xf>
    <xf numFmtId="0" fontId="38" fillId="10" borderId="79" xfId="42" applyFont="1" applyFill="1" applyBorder="1" applyAlignment="1">
      <alignment horizontal="center" vertical="center"/>
    </xf>
    <xf numFmtId="0" fontId="38" fillId="10" borderId="66" xfId="42" applyFont="1" applyFill="1" applyBorder="1" applyAlignment="1">
      <alignment horizontal="center" vertical="center"/>
    </xf>
    <xf numFmtId="0" fontId="17" fillId="10" borderId="45" xfId="0" applyFont="1" applyFill="1" applyBorder="1" applyAlignment="1">
      <alignment horizontal="distributed" vertical="center" wrapText="1" indent="1"/>
    </xf>
    <xf numFmtId="0" fontId="17" fillId="10" borderId="14" xfId="0" applyFont="1" applyFill="1" applyBorder="1" applyAlignment="1">
      <alignment horizontal="distributed" vertical="center" wrapText="1" indent="1"/>
    </xf>
    <xf numFmtId="0" fontId="38" fillId="10" borderId="100" xfId="42" applyFont="1" applyFill="1" applyBorder="1" applyAlignment="1">
      <alignment horizontal="center" vertical="center"/>
    </xf>
    <xf numFmtId="0" fontId="38" fillId="10" borderId="121" xfId="42" applyFont="1" applyFill="1" applyBorder="1" applyAlignment="1">
      <alignment horizontal="center" vertical="center"/>
    </xf>
    <xf numFmtId="0" fontId="38" fillId="10" borderId="133" xfId="42" applyFont="1" applyFill="1" applyBorder="1" applyAlignment="1">
      <alignment horizontal="center" vertical="center" wrapText="1"/>
    </xf>
    <xf numFmtId="0" fontId="38" fillId="10" borderId="134" xfId="42" applyFont="1" applyFill="1" applyBorder="1" applyAlignment="1">
      <alignment horizontal="center" vertical="center" wrapText="1"/>
    </xf>
    <xf numFmtId="0" fontId="38" fillId="10" borderId="45" xfId="42" applyFont="1" applyFill="1" applyBorder="1" applyAlignment="1">
      <alignment horizontal="distributed" vertical="center" wrapText="1" indent="1"/>
    </xf>
    <xf numFmtId="0" fontId="38" fillId="10" borderId="14" xfId="42" applyFont="1" applyFill="1" applyBorder="1" applyAlignment="1">
      <alignment horizontal="distributed" vertical="center" wrapText="1" indent="1"/>
    </xf>
    <xf numFmtId="0" fontId="38" fillId="10" borderId="62" xfId="42" applyFont="1" applyFill="1" applyBorder="1" applyAlignment="1">
      <alignment horizontal="distributed" vertical="center" wrapText="1" indent="1"/>
    </xf>
    <xf numFmtId="0" fontId="38" fillId="10" borderId="28" xfId="42" applyFont="1" applyFill="1" applyBorder="1" applyAlignment="1">
      <alignment horizontal="distributed" vertical="center" indent="1"/>
    </xf>
    <xf numFmtId="0" fontId="17" fillId="10" borderId="61" xfId="0" applyFont="1" applyFill="1" applyBorder="1" applyAlignment="1">
      <alignment horizontal="center" vertical="center"/>
    </xf>
    <xf numFmtId="0" fontId="17" fillId="10" borderId="106" xfId="0" applyFont="1" applyFill="1" applyBorder="1" applyAlignment="1">
      <alignment horizontal="center" vertical="center"/>
    </xf>
    <xf numFmtId="0" fontId="38" fillId="10" borderId="141" xfId="42" applyFont="1" applyFill="1" applyBorder="1" applyAlignment="1">
      <alignment horizontal="distributed" vertical="center" indent="1"/>
    </xf>
    <xf numFmtId="0" fontId="38" fillId="10" borderId="142" xfId="42" applyFont="1" applyFill="1" applyBorder="1" applyAlignment="1">
      <alignment horizontal="distributed" vertical="center" indent="1"/>
    </xf>
    <xf numFmtId="0" fontId="38" fillId="10" borderId="94" xfId="42" applyFont="1" applyFill="1" applyBorder="1" applyAlignment="1">
      <alignment horizontal="center" vertical="center" wrapText="1"/>
    </xf>
    <xf numFmtId="0" fontId="38" fillId="10" borderId="12" xfId="42" applyFont="1" applyFill="1" applyBorder="1" applyAlignment="1">
      <alignment horizontal="center" vertical="center" wrapText="1"/>
    </xf>
    <xf numFmtId="0" fontId="38" fillId="10" borderId="0" xfId="42" applyFont="1" applyFill="1" applyBorder="1" applyAlignment="1">
      <alignment horizontal="center" vertical="center" wrapText="1"/>
    </xf>
    <xf numFmtId="0" fontId="38" fillId="10" borderId="130" xfId="42" applyFont="1" applyFill="1" applyBorder="1" applyAlignment="1">
      <alignment horizontal="center" vertical="center" wrapText="1"/>
    </xf>
    <xf numFmtId="0" fontId="38" fillId="10" borderId="18" xfId="42" applyFont="1" applyFill="1" applyBorder="1" applyAlignment="1">
      <alignment horizontal="center" vertical="center" wrapText="1"/>
    </xf>
    <xf numFmtId="0" fontId="38" fillId="10" borderId="131" xfId="42" applyFont="1" applyFill="1" applyBorder="1" applyAlignment="1">
      <alignment horizontal="center" vertical="center"/>
    </xf>
    <xf numFmtId="0" fontId="38" fillId="10" borderId="132" xfId="42" applyFont="1" applyFill="1" applyBorder="1" applyAlignment="1">
      <alignment horizontal="center" vertical="center"/>
    </xf>
    <xf numFmtId="0" fontId="38" fillId="10" borderId="133" xfId="42" applyFont="1" applyFill="1" applyBorder="1" applyAlignment="1">
      <alignment horizontal="center" vertical="center"/>
    </xf>
    <xf numFmtId="0" fontId="38" fillId="10" borderId="134" xfId="42" applyFont="1" applyFill="1" applyBorder="1" applyAlignment="1">
      <alignment horizontal="center" vertical="center"/>
    </xf>
    <xf numFmtId="0" fontId="38" fillId="0" borderId="131" xfId="42" applyFont="1" applyFill="1" applyBorder="1" applyAlignment="1">
      <alignment horizontal="center" vertical="center" wrapText="1"/>
    </xf>
    <xf numFmtId="0" fontId="38" fillId="0" borderId="132" xfId="42" applyFont="1" applyFill="1" applyBorder="1" applyAlignment="1">
      <alignment horizontal="center" vertical="center" wrapText="1"/>
    </xf>
    <xf numFmtId="194" fontId="38" fillId="10" borderId="146" xfId="33" applyNumberFormat="1" applyFont="1" applyFill="1" applyBorder="1" applyAlignment="1">
      <alignment horizontal="center" vertical="center"/>
    </xf>
    <xf numFmtId="194" fontId="38" fillId="10" borderId="147" xfId="33" applyNumberFormat="1" applyFont="1" applyFill="1" applyBorder="1" applyAlignment="1">
      <alignment horizontal="center" vertical="center"/>
    </xf>
    <xf numFmtId="0" fontId="38" fillId="10" borderId="146" xfId="42" applyFont="1" applyFill="1" applyBorder="1" applyAlignment="1">
      <alignment horizontal="center" vertical="center"/>
    </xf>
    <xf numFmtId="0" fontId="0" fillId="0" borderId="147" xfId="0" applyBorder="1" applyAlignment="1">
      <alignment horizontal="center" vertical="center"/>
    </xf>
    <xf numFmtId="0" fontId="17" fillId="10" borderId="44" xfId="0" applyFont="1" applyFill="1" applyBorder="1" applyAlignment="1">
      <alignment horizontal="distributed" vertical="center" indent="1"/>
    </xf>
    <xf numFmtId="0" fontId="17" fillId="10" borderId="35" xfId="0" applyFont="1" applyFill="1" applyBorder="1" applyAlignment="1">
      <alignment horizontal="distributed" vertical="center" indent="1"/>
    </xf>
    <xf numFmtId="0" fontId="38" fillId="10" borderId="143" xfId="42" applyFont="1" applyFill="1" applyBorder="1" applyAlignment="1">
      <alignment horizontal="center" vertical="center"/>
    </xf>
    <xf numFmtId="0" fontId="38" fillId="10" borderId="144" xfId="42" applyFont="1" applyFill="1" applyBorder="1" applyAlignment="1">
      <alignment horizontal="center" vertical="center"/>
    </xf>
    <xf numFmtId="0" fontId="38" fillId="10" borderId="136" xfId="42" applyFont="1" applyFill="1" applyBorder="1" applyAlignment="1">
      <alignment horizontal="center" vertical="center"/>
    </xf>
    <xf numFmtId="0" fontId="0" fillId="0" borderId="33" xfId="0" applyBorder="1" applyAlignment="1">
      <alignment horizontal="center" vertical="center"/>
    </xf>
    <xf numFmtId="0" fontId="0" fillId="0" borderId="1" xfId="0" applyFont="1" applyBorder="1" applyAlignment="1">
      <alignment horizontal="center"/>
    </xf>
    <xf numFmtId="191" fontId="38" fillId="10" borderId="152" xfId="42" applyNumberFormat="1" applyFont="1" applyFill="1" applyBorder="1" applyAlignment="1">
      <alignment horizontal="center" vertical="center"/>
    </xf>
    <xf numFmtId="191" fontId="38" fillId="10" borderId="153" xfId="42" applyNumberFormat="1" applyFont="1" applyFill="1" applyBorder="1" applyAlignment="1">
      <alignment horizontal="center" vertical="center"/>
    </xf>
    <xf numFmtId="191" fontId="38" fillId="10" borderId="136" xfId="42" applyNumberFormat="1" applyFont="1" applyFill="1" applyBorder="1" applyAlignment="1">
      <alignment horizontal="center" vertical="center"/>
    </xf>
    <xf numFmtId="191" fontId="0" fillId="0" borderId="33" xfId="0" applyNumberFormat="1" applyBorder="1" applyAlignment="1">
      <alignment horizontal="center" vertical="center"/>
    </xf>
    <xf numFmtId="0" fontId="17" fillId="10" borderId="48" xfId="0" applyFont="1" applyFill="1" applyBorder="1" applyAlignment="1">
      <alignment horizontal="left" vertical="center" wrapText="1" indent="1"/>
    </xf>
    <xf numFmtId="0" fontId="17" fillId="10" borderId="50" xfId="0" applyFont="1" applyFill="1" applyBorder="1" applyAlignment="1">
      <alignment horizontal="left" vertical="center" indent="1"/>
    </xf>
    <xf numFmtId="191" fontId="38" fillId="10" borderId="154" xfId="42" applyNumberFormat="1" applyFont="1" applyFill="1" applyBorder="1" applyAlignment="1">
      <alignment vertical="center"/>
    </xf>
    <xf numFmtId="191" fontId="0" fillId="0" borderId="155" xfId="0" applyNumberFormat="1" applyBorder="1" applyAlignment="1">
      <alignment vertical="center"/>
    </xf>
    <xf numFmtId="191" fontId="38" fillId="10" borderId="154" xfId="42" applyNumberFormat="1" applyFont="1" applyFill="1" applyBorder="1" applyAlignment="1">
      <alignment horizontal="center" vertical="center"/>
    </xf>
    <xf numFmtId="191" fontId="38" fillId="10" borderId="155" xfId="42" applyNumberFormat="1" applyFont="1" applyFill="1" applyBorder="1" applyAlignment="1">
      <alignment horizontal="center" vertical="center"/>
    </xf>
    <xf numFmtId="191" fontId="38" fillId="10" borderId="156" xfId="42" applyNumberFormat="1" applyFont="1" applyFill="1" applyBorder="1" applyAlignment="1">
      <alignment horizontal="center" vertical="center"/>
    </xf>
    <xf numFmtId="191" fontId="38" fillId="10" borderId="157" xfId="42" applyNumberFormat="1" applyFont="1" applyFill="1" applyBorder="1" applyAlignment="1">
      <alignment horizontal="center" vertical="center"/>
    </xf>
    <xf numFmtId="0" fontId="17" fillId="10" borderId="61" xfId="0" applyFont="1" applyFill="1" applyBorder="1" applyAlignment="1">
      <alignment vertical="center" textRotation="255"/>
    </xf>
    <xf numFmtId="0" fontId="0" fillId="0" borderId="1" xfId="0" applyFont="1" applyBorder="1" applyAlignment="1">
      <alignment horizontal="left"/>
    </xf>
    <xf numFmtId="191" fontId="0" fillId="40" borderId="1" xfId="0" applyNumberFormat="1" applyFont="1" applyFill="1" applyBorder="1" applyAlignment="1" applyProtection="1">
      <alignment horizontal="center"/>
      <protection locked="0"/>
    </xf>
    <xf numFmtId="0" fontId="0" fillId="40" borderId="1" xfId="0" applyFont="1" applyFill="1" applyBorder="1" applyAlignment="1" applyProtection="1">
      <alignment horizontal="center"/>
      <protection locked="0"/>
    </xf>
    <xf numFmtId="0" fontId="0" fillId="0" borderId="1" xfId="0" applyFont="1" applyBorder="1" applyAlignment="1">
      <alignment horizontal="center" shrinkToFit="1"/>
    </xf>
    <xf numFmtId="0" fontId="17" fillId="10" borderId="148" xfId="0" applyFont="1" applyFill="1" applyBorder="1" applyAlignment="1">
      <alignment horizontal="distributed" vertical="center"/>
    </xf>
    <xf numFmtId="0" fontId="17" fillId="10" borderId="149" xfId="0" applyFont="1" applyFill="1" applyBorder="1" applyAlignment="1">
      <alignment horizontal="distributed" vertical="center"/>
    </xf>
    <xf numFmtId="191" fontId="38" fillId="10" borderId="150" xfId="42" applyNumberFormat="1" applyFont="1" applyFill="1" applyBorder="1" applyAlignment="1">
      <alignment vertical="center"/>
    </xf>
    <xf numFmtId="191" fontId="0" fillId="0" borderId="151" xfId="0" applyNumberFormat="1" applyBorder="1" applyAlignment="1">
      <alignment vertical="center"/>
    </xf>
    <xf numFmtId="191" fontId="17" fillId="10" borderId="150" xfId="0" applyNumberFormat="1" applyFont="1" applyFill="1" applyBorder="1" applyAlignment="1">
      <alignment horizontal="center" vertical="center"/>
    </xf>
    <xf numFmtId="191" fontId="17" fillId="10" borderId="151" xfId="0" applyNumberFormat="1" applyFont="1" applyFill="1" applyBorder="1" applyAlignment="1">
      <alignment horizontal="center" vertical="center"/>
    </xf>
    <xf numFmtId="0" fontId="38" fillId="10" borderId="20" xfId="42" applyFont="1" applyFill="1" applyBorder="1" applyAlignment="1">
      <alignment horizontal="center" vertical="center"/>
    </xf>
    <xf numFmtId="0" fontId="38" fillId="10" borderId="81" xfId="42" applyFont="1" applyFill="1" applyBorder="1" applyAlignment="1">
      <alignment horizontal="center" vertical="center"/>
    </xf>
    <xf numFmtId="0" fontId="17" fillId="10" borderId="158" xfId="0" applyFont="1" applyFill="1" applyBorder="1" applyAlignment="1">
      <alignment horizontal="distributed" vertical="center" indent="1"/>
    </xf>
    <xf numFmtId="0" fontId="17" fillId="10" borderId="159" xfId="0" applyFont="1" applyFill="1" applyBorder="1" applyAlignment="1">
      <alignment horizontal="distributed" vertical="center" indent="1"/>
    </xf>
    <xf numFmtId="0" fontId="17" fillId="10" borderId="62" xfId="0" applyFont="1" applyFill="1" applyBorder="1" applyAlignment="1">
      <alignment horizontal="distributed" vertical="center" indent="1"/>
    </xf>
    <xf numFmtId="0" fontId="17" fillId="10" borderId="28" xfId="0" applyFont="1" applyFill="1" applyBorder="1" applyAlignment="1">
      <alignment horizontal="distributed" vertical="center" indent="1"/>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162" xfId="0" applyBorder="1" applyAlignment="1">
      <alignment horizontal="center" vertical="center"/>
    </xf>
    <xf numFmtId="0" fontId="38" fillId="10" borderId="163" xfId="42" applyFont="1" applyFill="1" applyBorder="1" applyAlignment="1">
      <alignment horizontal="center" vertical="center" wrapText="1"/>
    </xf>
    <xf numFmtId="0" fontId="38" fillId="10" borderId="164" xfId="42" applyFont="1" applyFill="1" applyBorder="1" applyAlignment="1">
      <alignment horizontal="center" vertical="center" wrapText="1"/>
    </xf>
    <xf numFmtId="0" fontId="38" fillId="10" borderId="99" xfId="42" applyFont="1" applyFill="1" applyBorder="1" applyAlignment="1">
      <alignment horizontal="center" vertical="center" wrapText="1"/>
    </xf>
    <xf numFmtId="0" fontId="38" fillId="10" borderId="72" xfId="42" applyFont="1" applyFill="1" applyBorder="1" applyAlignment="1">
      <alignment horizontal="center" vertical="center" wrapText="1"/>
    </xf>
    <xf numFmtId="0" fontId="38" fillId="10" borderId="41" xfId="42" applyFont="1" applyFill="1" applyBorder="1" applyAlignment="1">
      <alignment horizontal="center" vertical="center" wrapText="1"/>
    </xf>
    <xf numFmtId="0" fontId="38" fillId="10" borderId="165" xfId="42" applyFont="1" applyFill="1" applyBorder="1" applyAlignment="1">
      <alignment horizontal="center" vertical="center" wrapText="1"/>
    </xf>
    <xf numFmtId="0" fontId="0" fillId="0" borderId="14" xfId="0" applyBorder="1" applyAlignment="1">
      <alignment horizontal="distributed" vertical="center" indent="1"/>
    </xf>
    <xf numFmtId="56" fontId="38" fillId="10" borderId="21" xfId="42" applyNumberFormat="1" applyFont="1" applyFill="1" applyBorder="1" applyAlignment="1" applyProtection="1">
      <alignment vertical="center" wrapText="1"/>
      <protection locked="0"/>
    </xf>
    <xf numFmtId="0" fontId="38" fillId="10" borderId="8" xfId="42" applyFont="1" applyFill="1" applyBorder="1" applyAlignment="1">
      <alignment vertical="center" wrapText="1"/>
    </xf>
    <xf numFmtId="0" fontId="38" fillId="10" borderId="10" xfId="42" applyFont="1" applyFill="1" applyBorder="1" applyAlignment="1">
      <alignment vertical="center" wrapText="1"/>
    </xf>
    <xf numFmtId="0" fontId="38" fillId="10" borderId="127" xfId="42" applyFont="1" applyFill="1" applyBorder="1" applyAlignment="1">
      <alignment horizontal="distributed" vertical="center" wrapText="1" indent="1"/>
    </xf>
    <xf numFmtId="0" fontId="38" fillId="10" borderId="76" xfId="42" applyFont="1" applyFill="1" applyBorder="1" applyAlignment="1">
      <alignment horizontal="distributed" vertical="center" wrapText="1" indent="1"/>
    </xf>
    <xf numFmtId="0" fontId="41" fillId="10" borderId="101" xfId="42" applyFont="1" applyFill="1" applyBorder="1" applyAlignment="1">
      <alignment horizontal="distributed" vertical="center" wrapText="1" indent="1"/>
    </xf>
    <xf numFmtId="0" fontId="0" fillId="0" borderId="51" xfId="0" applyBorder="1" applyAlignment="1">
      <alignment horizontal="distributed" vertical="center" indent="1"/>
    </xf>
    <xf numFmtId="0" fontId="46" fillId="10" borderId="45" xfId="42" applyFont="1" applyFill="1" applyBorder="1" applyAlignment="1">
      <alignment horizontal="distributed" vertical="center" wrapText="1" indent="1"/>
    </xf>
    <xf numFmtId="56" fontId="38" fillId="10" borderId="7" xfId="42" applyNumberFormat="1" applyFont="1" applyFill="1" applyBorder="1" applyAlignment="1" applyProtection="1">
      <alignment horizontal="center" vertical="center" wrapText="1"/>
      <protection locked="0"/>
    </xf>
    <xf numFmtId="0" fontId="38" fillId="10" borderId="8" xfId="42" applyFont="1" applyFill="1" applyBorder="1" applyAlignment="1">
      <alignment horizontal="center" vertical="center" wrapText="1"/>
    </xf>
    <xf numFmtId="0" fontId="38" fillId="10" borderId="10" xfId="42" applyFont="1" applyFill="1" applyBorder="1" applyAlignment="1">
      <alignment horizontal="center" vertical="center" wrapText="1"/>
    </xf>
    <xf numFmtId="0" fontId="45" fillId="10" borderId="45" xfId="42" applyFont="1" applyFill="1" applyBorder="1" applyAlignment="1">
      <alignment horizontal="distributed" vertical="center" wrapText="1" indent="1"/>
    </xf>
    <xf numFmtId="0" fontId="38" fillId="10" borderId="61" xfId="42" applyFont="1" applyFill="1" applyBorder="1" applyAlignment="1">
      <alignment horizontal="distributed" vertical="center" wrapText="1" indent="1"/>
    </xf>
    <xf numFmtId="0" fontId="38" fillId="10" borderId="1" xfId="42" applyFont="1" applyFill="1" applyBorder="1" applyAlignment="1">
      <alignment horizontal="distributed" vertical="center" indent="1"/>
    </xf>
    <xf numFmtId="0" fontId="0" fillId="0" borderId="45" xfId="0" applyBorder="1" applyAlignment="1">
      <alignment horizontal="distributed" vertical="center" indent="1"/>
    </xf>
    <xf numFmtId="0" fontId="0" fillId="0" borderId="61" xfId="0" applyBorder="1" applyAlignment="1">
      <alignment horizontal="distributed" vertical="center" indent="1"/>
    </xf>
    <xf numFmtId="0" fontId="38" fillId="10" borderId="1" xfId="42" applyFont="1" applyFill="1" applyBorder="1" applyAlignment="1">
      <alignment horizontal="distributed" vertical="center" wrapText="1" indent="1"/>
    </xf>
    <xf numFmtId="0" fontId="17" fillId="10" borderId="22" xfId="0" applyFont="1" applyFill="1" applyBorder="1" applyAlignment="1">
      <alignment horizontal="center" vertical="center" textRotation="255"/>
    </xf>
    <xf numFmtId="0" fontId="17" fillId="10" borderId="25" xfId="0" applyFont="1" applyFill="1" applyBorder="1" applyAlignment="1">
      <alignment horizontal="center" vertical="center" textRotation="255"/>
    </xf>
    <xf numFmtId="0" fontId="17" fillId="10" borderId="11" xfId="0" applyFont="1" applyFill="1" applyBorder="1" applyAlignment="1">
      <alignment horizontal="distributed" vertical="center" indent="1"/>
    </xf>
    <xf numFmtId="0" fontId="17" fillId="10" borderId="6" xfId="0" applyFont="1" applyFill="1" applyBorder="1" applyAlignment="1">
      <alignment horizontal="distributed" vertical="center" indent="1"/>
    </xf>
    <xf numFmtId="0" fontId="38" fillId="10" borderId="86" xfId="42" applyFont="1" applyFill="1" applyBorder="1" applyAlignment="1">
      <alignment horizontal="center" vertical="center"/>
    </xf>
    <xf numFmtId="0" fontId="0" fillId="0" borderId="166" xfId="0" applyBorder="1" applyAlignment="1">
      <alignment horizontal="center" vertical="center"/>
    </xf>
    <xf numFmtId="0" fontId="0" fillId="0" borderId="167" xfId="0" applyBorder="1" applyAlignment="1">
      <alignment horizontal="center" vertical="center"/>
    </xf>
    <xf numFmtId="0" fontId="0" fillId="0" borderId="168" xfId="0" applyBorder="1" applyAlignment="1">
      <alignment horizontal="center" vertical="center"/>
    </xf>
    <xf numFmtId="0" fontId="38" fillId="10" borderId="66" xfId="42" applyFont="1" applyFill="1" applyBorder="1" applyAlignment="1">
      <alignment horizontal="center" vertical="center" wrapText="1"/>
    </xf>
    <xf numFmtId="0" fontId="17" fillId="6" borderId="45" xfId="0" applyFont="1" applyFill="1" applyBorder="1" applyAlignment="1" applyProtection="1">
      <alignment vertical="center"/>
      <protection locked="0"/>
    </xf>
    <xf numFmtId="0" fontId="17" fillId="6" borderId="14" xfId="0" applyFont="1" applyFill="1" applyBorder="1" applyAlignment="1" applyProtection="1">
      <alignment vertical="center"/>
      <protection locked="0"/>
    </xf>
    <xf numFmtId="0" fontId="38" fillId="10" borderId="45" xfId="42" applyFont="1" applyFill="1" applyBorder="1" applyAlignment="1" applyProtection="1">
      <alignment horizontal="distributed" vertical="center" wrapText="1" indent="1"/>
      <protection locked="0"/>
    </xf>
    <xf numFmtId="0" fontId="38" fillId="10" borderId="14" xfId="42" applyFont="1" applyFill="1" applyBorder="1" applyAlignment="1" applyProtection="1">
      <alignment horizontal="distributed" vertical="center" wrapText="1" indent="1"/>
      <protection locked="0"/>
    </xf>
    <xf numFmtId="0" fontId="38" fillId="10" borderId="45" xfId="42" applyFont="1" applyFill="1" applyBorder="1" applyAlignment="1" applyProtection="1">
      <alignment horizontal="distributed" vertical="center" indent="1"/>
      <protection locked="0"/>
    </xf>
    <xf numFmtId="0" fontId="38" fillId="10" borderId="14" xfId="42" applyFont="1" applyFill="1" applyBorder="1" applyAlignment="1" applyProtection="1">
      <alignment horizontal="distributed" vertical="center" indent="1"/>
      <protection locked="0"/>
    </xf>
    <xf numFmtId="182" fontId="14" fillId="0" borderId="51" xfId="42" applyNumberFormat="1" applyFont="1" applyBorder="1" applyAlignment="1">
      <alignment horizontal="right" vertical="center"/>
    </xf>
    <xf numFmtId="0" fontId="49" fillId="0" borderId="11" xfId="42" applyFont="1" applyBorder="1" applyAlignment="1">
      <alignment horizontal="center" vertical="center" wrapText="1"/>
    </xf>
    <xf numFmtId="0" fontId="49" fillId="0" borderId="7" xfId="42" applyFont="1" applyBorder="1" applyAlignment="1">
      <alignment horizontal="center" vertical="center" wrapText="1"/>
    </xf>
    <xf numFmtId="0" fontId="49" fillId="0" borderId="12" xfId="42" applyFont="1" applyBorder="1" applyAlignment="1">
      <alignment horizontal="center" vertical="center" wrapText="1"/>
    </xf>
    <xf numFmtId="0" fontId="49" fillId="0" borderId="8" xfId="42" applyFont="1" applyBorder="1" applyAlignment="1">
      <alignment horizontal="center" vertical="center" wrapText="1"/>
    </xf>
    <xf numFmtId="0" fontId="49" fillId="0" borderId="13" xfId="42" applyFont="1" applyBorder="1" applyAlignment="1">
      <alignment horizontal="center" vertical="center" wrapText="1"/>
    </xf>
    <xf numFmtId="0" fontId="49" fillId="0" borderId="10" xfId="42" applyFont="1" applyBorder="1" applyAlignment="1">
      <alignment horizontal="center" vertical="center" wrapText="1"/>
    </xf>
    <xf numFmtId="179" fontId="14" fillId="6" borderId="45" xfId="42" applyNumberFormat="1" applyFont="1" applyFill="1" applyBorder="1" applyAlignment="1" applyProtection="1">
      <alignment horizontal="right" vertical="center"/>
      <protection locked="0"/>
    </xf>
    <xf numFmtId="179" fontId="14" fillId="6" borderId="14" xfId="42" applyNumberFormat="1" applyFont="1" applyFill="1" applyBorder="1" applyAlignment="1" applyProtection="1">
      <alignment horizontal="right" vertical="center"/>
      <protection locked="0"/>
    </xf>
    <xf numFmtId="0" fontId="48" fillId="0" borderId="1" xfId="42" applyFont="1" applyBorder="1" applyAlignment="1">
      <alignment horizontal="center" vertical="center"/>
    </xf>
    <xf numFmtId="0" fontId="48" fillId="8" borderId="45" xfId="42" applyFont="1" applyFill="1" applyBorder="1" applyAlignment="1">
      <alignment horizontal="center" vertical="center"/>
    </xf>
    <xf numFmtId="0" fontId="48" fillId="0" borderId="17" xfId="42" applyFont="1" applyBorder="1">
      <alignment vertical="center"/>
    </xf>
    <xf numFmtId="179" fontId="48" fillId="8" borderId="45" xfId="42" applyNumberFormat="1" applyFont="1" applyFill="1" applyBorder="1" applyAlignment="1">
      <alignment horizontal="right" vertical="center"/>
    </xf>
    <xf numFmtId="179" fontId="48" fillId="8" borderId="14" xfId="42" applyNumberFormat="1" applyFont="1" applyFill="1" applyBorder="1" applyAlignment="1">
      <alignment horizontal="right" vertical="center"/>
    </xf>
    <xf numFmtId="182" fontId="48" fillId="0" borderId="51" xfId="42" applyNumberFormat="1" applyFont="1" applyBorder="1" applyAlignment="1">
      <alignment horizontal="right" vertical="center"/>
    </xf>
    <xf numFmtId="0" fontId="14" fillId="10" borderId="45" xfId="42" applyFont="1" applyFill="1" applyBorder="1" applyAlignment="1">
      <alignment horizontal="center" vertical="center"/>
    </xf>
    <xf numFmtId="0" fontId="14" fillId="10" borderId="17" xfId="42" applyFont="1" applyFill="1" applyBorder="1">
      <alignment vertical="center"/>
    </xf>
    <xf numFmtId="0" fontId="5" fillId="0" borderId="9" xfId="42" applyFont="1" applyBorder="1" applyAlignment="1">
      <alignment horizontal="left"/>
    </xf>
    <xf numFmtId="0" fontId="14" fillId="6" borderId="45" xfId="42" applyFont="1" applyFill="1" applyBorder="1" applyAlignment="1" applyProtection="1">
      <alignment horizontal="center" vertical="center"/>
      <protection locked="0"/>
    </xf>
    <xf numFmtId="0" fontId="14" fillId="6" borderId="17" xfId="42" applyFont="1" applyFill="1" applyBorder="1" applyProtection="1">
      <alignment vertical="center"/>
      <protection locked="0"/>
    </xf>
    <xf numFmtId="0" fontId="14" fillId="0" borderId="1" xfId="42" applyFont="1" applyBorder="1" applyAlignment="1">
      <alignment horizontal="center" vertical="center"/>
    </xf>
    <xf numFmtId="0" fontId="14" fillId="0" borderId="51" xfId="42" applyFont="1" applyBorder="1" applyAlignment="1">
      <alignment horizontal="center" vertical="center"/>
    </xf>
    <xf numFmtId="0" fontId="48" fillId="6" borderId="45" xfId="42" applyFont="1" applyFill="1" applyBorder="1" applyAlignment="1">
      <alignment vertical="center"/>
    </xf>
    <xf numFmtId="0" fontId="48" fillId="6" borderId="17" xfId="42" applyFont="1" applyFill="1" applyBorder="1" applyAlignment="1">
      <alignment vertical="center"/>
    </xf>
    <xf numFmtId="0" fontId="14" fillId="0" borderId="44" xfId="42" applyFont="1" applyBorder="1" applyAlignment="1">
      <alignment horizontal="left" vertical="center"/>
    </xf>
    <xf numFmtId="0" fontId="14" fillId="0" borderId="35" xfId="42" applyFont="1" applyBorder="1" applyAlignment="1">
      <alignment horizontal="left" vertical="center"/>
    </xf>
    <xf numFmtId="0" fontId="14" fillId="0" borderId="35" xfId="42" applyFont="1" applyBorder="1" applyAlignment="1">
      <alignment vertical="center"/>
    </xf>
    <xf numFmtId="0" fontId="14" fillId="0" borderId="9" xfId="42" applyFont="1" applyBorder="1" applyAlignment="1">
      <alignment vertical="center"/>
    </xf>
    <xf numFmtId="0" fontId="14" fillId="0" borderId="44" xfId="42" applyFont="1" applyBorder="1" applyAlignment="1">
      <alignment vertical="center"/>
    </xf>
    <xf numFmtId="0" fontId="14" fillId="0" borderId="36" xfId="42" applyFont="1" applyBorder="1" applyAlignment="1">
      <alignment vertical="center"/>
    </xf>
    <xf numFmtId="0" fontId="14" fillId="6" borderId="45" xfId="42" applyFont="1" applyFill="1" applyBorder="1" applyAlignment="1" applyProtection="1">
      <alignment vertical="center"/>
      <protection locked="0"/>
    </xf>
    <xf numFmtId="0" fontId="14" fillId="6" borderId="17" xfId="42" applyFont="1" applyFill="1" applyBorder="1" applyAlignment="1" applyProtection="1">
      <alignment vertical="center"/>
      <protection locked="0"/>
    </xf>
    <xf numFmtId="0" fontId="47" fillId="0" borderId="101" xfId="42" applyFont="1" applyBorder="1" applyAlignment="1">
      <alignment vertical="center" textRotation="255" wrapText="1"/>
    </xf>
    <xf numFmtId="0" fontId="47" fillId="0" borderId="61" xfId="42" applyFont="1" applyBorder="1" applyAlignment="1">
      <alignment vertical="center" textRotation="255" wrapText="1"/>
    </xf>
    <xf numFmtId="0" fontId="47" fillId="0" borderId="51" xfId="42" applyFont="1" applyBorder="1" applyAlignment="1">
      <alignment vertical="center" textRotation="255" wrapText="1"/>
    </xf>
    <xf numFmtId="0" fontId="5" fillId="0" borderId="45" xfId="42" applyFont="1" applyBorder="1" applyAlignment="1">
      <alignment vertical="center"/>
    </xf>
    <xf numFmtId="0" fontId="5" fillId="0" borderId="17" xfId="42" applyFont="1" applyBorder="1" applyAlignment="1">
      <alignment vertical="center"/>
    </xf>
    <xf numFmtId="0" fontId="14" fillId="2" borderId="61" xfId="42" applyFont="1" applyFill="1" applyBorder="1" applyAlignment="1">
      <alignment horizontal="center" vertical="center" wrapText="1"/>
    </xf>
    <xf numFmtId="0" fontId="14" fillId="2" borderId="32" xfId="42" applyFont="1" applyFill="1" applyBorder="1" applyAlignment="1">
      <alignment horizontal="center" vertical="center" wrapText="1"/>
    </xf>
    <xf numFmtId="0" fontId="14" fillId="5" borderId="169" xfId="42" applyFont="1" applyFill="1" applyBorder="1" applyAlignment="1">
      <alignment horizontal="center" vertical="center" wrapText="1"/>
    </xf>
    <xf numFmtId="0" fontId="14" fillId="5" borderId="1" xfId="42" applyFont="1" applyFill="1" applyBorder="1" applyAlignment="1">
      <alignment horizontal="center" vertical="center" wrapText="1"/>
    </xf>
    <xf numFmtId="0" fontId="14" fillId="5" borderId="170" xfId="42" applyFont="1" applyFill="1" applyBorder="1" applyAlignment="1">
      <alignment horizontal="center" vertical="center" wrapText="1"/>
    </xf>
    <xf numFmtId="0" fontId="14" fillId="6" borderId="46" xfId="42" applyFont="1" applyFill="1" applyBorder="1" applyAlignment="1" applyProtection="1">
      <alignment vertical="center"/>
      <protection locked="0"/>
    </xf>
    <xf numFmtId="0" fontId="14" fillId="6" borderId="47" xfId="42" applyFont="1" applyFill="1" applyBorder="1" applyAlignment="1" applyProtection="1">
      <alignment vertical="center"/>
      <protection locked="0"/>
    </xf>
    <xf numFmtId="0" fontId="5" fillId="0" borderId="61" xfId="42" applyFont="1" applyBorder="1" applyAlignment="1">
      <alignment horizontal="center" vertical="center" wrapText="1"/>
    </xf>
    <xf numFmtId="0" fontId="5" fillId="0" borderId="51" xfId="42" applyFont="1" applyBorder="1" applyAlignment="1">
      <alignment horizontal="center" vertical="center" wrapText="1"/>
    </xf>
    <xf numFmtId="0" fontId="14" fillId="10" borderId="11" xfId="42" applyFont="1" applyFill="1" applyBorder="1" applyAlignment="1">
      <alignment horizontal="center" vertical="center" wrapText="1"/>
    </xf>
    <xf numFmtId="0" fontId="14" fillId="10" borderId="7" xfId="42" applyFont="1" applyFill="1" applyBorder="1" applyAlignment="1">
      <alignment horizontal="center" vertical="center" wrapText="1"/>
    </xf>
    <xf numFmtId="0" fontId="14" fillId="10" borderId="141" xfId="42" applyFont="1" applyFill="1" applyBorder="1" applyAlignment="1">
      <alignment horizontal="center" vertical="center" wrapText="1"/>
    </xf>
    <xf numFmtId="0" fontId="14" fillId="10" borderId="43" xfId="42" applyFont="1" applyFill="1" applyBorder="1" applyAlignment="1">
      <alignment horizontal="center" vertical="center" wrapText="1"/>
    </xf>
    <xf numFmtId="0" fontId="14" fillId="10" borderId="170" xfId="42" applyFont="1" applyFill="1" applyBorder="1" applyAlignment="1">
      <alignment horizontal="center" vertical="center" wrapText="1"/>
    </xf>
    <xf numFmtId="0" fontId="14" fillId="0" borderId="45" xfId="42" applyFont="1" applyBorder="1" applyAlignment="1">
      <alignment vertical="center"/>
    </xf>
    <xf numFmtId="0" fontId="14" fillId="0" borderId="17" xfId="42" applyFont="1" applyBorder="1" applyAlignment="1">
      <alignment vertical="center"/>
    </xf>
    <xf numFmtId="0" fontId="14" fillId="0" borderId="13" xfId="42" applyFont="1" applyFill="1" applyBorder="1" applyAlignment="1">
      <alignment vertical="center"/>
    </xf>
    <xf numFmtId="0" fontId="14" fillId="0" borderId="10" xfId="42" applyFont="1" applyFill="1" applyBorder="1" applyAlignment="1">
      <alignment vertical="center"/>
    </xf>
    <xf numFmtId="0" fontId="14" fillId="10" borderId="46" xfId="42" applyFont="1" applyFill="1" applyBorder="1" applyAlignment="1">
      <alignment horizontal="center" vertical="center" wrapText="1"/>
    </xf>
    <xf numFmtId="0" fontId="14" fillId="10" borderId="47" xfId="42" applyFont="1" applyFill="1" applyBorder="1" applyAlignment="1">
      <alignment horizontal="center" vertical="center" wrapText="1"/>
    </xf>
    <xf numFmtId="56" fontId="14" fillId="10" borderId="11" xfId="42" applyNumberFormat="1" applyFont="1" applyFill="1" applyBorder="1" applyAlignment="1">
      <alignment horizontal="center" vertical="center" wrapText="1"/>
    </xf>
    <xf numFmtId="0" fontId="14" fillId="10" borderId="6" xfId="42" applyFont="1" applyFill="1" applyBorder="1" applyAlignment="1">
      <alignment horizontal="center" vertical="center"/>
    </xf>
    <xf numFmtId="0" fontId="14" fillId="10" borderId="7" xfId="42" applyFont="1" applyFill="1" applyBorder="1" applyAlignment="1">
      <alignment horizontal="center" vertical="center"/>
    </xf>
    <xf numFmtId="0" fontId="14" fillId="10" borderId="141" xfId="42" applyFont="1" applyFill="1" applyBorder="1" applyAlignment="1">
      <alignment horizontal="center" vertical="center"/>
    </xf>
    <xf numFmtId="0" fontId="14" fillId="10" borderId="142" xfId="42" applyFont="1" applyFill="1" applyBorder="1" applyAlignment="1">
      <alignment horizontal="center" vertical="center"/>
    </xf>
    <xf numFmtId="0" fontId="14" fillId="10" borderId="43" xfId="42" applyFont="1" applyFill="1" applyBorder="1" applyAlignment="1">
      <alignment horizontal="center" vertical="center"/>
    </xf>
    <xf numFmtId="0" fontId="14" fillId="10" borderId="6" xfId="42" applyFont="1" applyFill="1" applyBorder="1" applyAlignment="1">
      <alignment horizontal="center" vertical="center" wrapText="1"/>
    </xf>
    <xf numFmtId="0" fontId="14" fillId="10" borderId="6" xfId="42" applyFont="1" applyFill="1" applyBorder="1" applyAlignment="1">
      <alignment vertical="center"/>
    </xf>
    <xf numFmtId="0" fontId="14" fillId="10" borderId="142" xfId="42" applyFont="1" applyFill="1" applyBorder="1" applyAlignment="1">
      <alignment vertical="center"/>
    </xf>
    <xf numFmtId="0" fontId="14" fillId="10" borderId="14" xfId="42" applyFont="1" applyFill="1" applyBorder="1" applyAlignment="1">
      <alignment horizontal="center" vertical="center"/>
    </xf>
    <xf numFmtId="0" fontId="14" fillId="10" borderId="14" xfId="42" applyFont="1" applyFill="1" applyBorder="1" applyAlignment="1">
      <alignment vertical="center"/>
    </xf>
    <xf numFmtId="0" fontId="14" fillId="10" borderId="17" xfId="42" applyFont="1" applyFill="1" applyBorder="1" applyAlignment="1">
      <alignment vertical="center"/>
    </xf>
    <xf numFmtId="0" fontId="14" fillId="10" borderId="48" xfId="42" applyFont="1" applyFill="1" applyBorder="1" applyAlignment="1">
      <alignment horizontal="left" vertical="center"/>
    </xf>
    <xf numFmtId="0" fontId="14" fillId="10" borderId="50" xfId="42" applyFont="1" applyFill="1" applyBorder="1" applyAlignment="1">
      <alignment horizontal="left" vertical="center"/>
    </xf>
    <xf numFmtId="0" fontId="14" fillId="10" borderId="49" xfId="42" applyFont="1" applyFill="1" applyBorder="1" applyAlignment="1">
      <alignment horizontal="left" vertical="center"/>
    </xf>
    <xf numFmtId="0" fontId="14" fillId="0" borderId="45" xfId="42" applyFont="1" applyFill="1" applyBorder="1" applyAlignment="1">
      <alignment horizontal="left" vertical="center"/>
    </xf>
    <xf numFmtId="0" fontId="14" fillId="0" borderId="17" xfId="42" applyFont="1" applyFill="1" applyBorder="1" applyAlignment="1">
      <alignment horizontal="left" vertical="center"/>
    </xf>
    <xf numFmtId="0" fontId="38" fillId="0" borderId="51" xfId="0" applyNumberFormat="1" applyFont="1" applyFill="1" applyBorder="1" applyAlignment="1" applyProtection="1">
      <alignment vertical="center" wrapText="1"/>
    </xf>
    <xf numFmtId="0" fontId="38" fillId="0" borderId="1" xfId="0" applyNumberFormat="1" applyFont="1" applyFill="1" applyBorder="1" applyAlignment="1" applyProtection="1">
      <alignment vertical="center" wrapText="1"/>
    </xf>
    <xf numFmtId="191" fontId="35" fillId="0" borderId="55" xfId="33" applyNumberFormat="1" applyFont="1" applyFill="1" applyBorder="1" applyAlignment="1" applyProtection="1">
      <alignment vertical="center"/>
    </xf>
    <xf numFmtId="200" fontId="35" fillId="0" borderId="1" xfId="44" applyNumberFormat="1" applyFont="1" applyFill="1" applyBorder="1" applyAlignment="1" applyProtection="1">
      <alignment vertical="center"/>
    </xf>
    <xf numFmtId="0" fontId="0" fillId="40" borderId="0" xfId="0" applyFill="1" applyBorder="1" applyAlignment="1" applyProtection="1">
      <alignment horizontal="left"/>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4"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負荷チェックシート（水谷修正）" xfId="42"/>
    <cellStyle name="良い" xfId="43" builtinId="26" customBuiltin="1"/>
  </cellStyles>
  <dxfs count="13">
    <dxf>
      <font>
        <b/>
        <i val="0"/>
        <condense val="0"/>
        <extend val="0"/>
        <color indexed="8"/>
      </font>
    </dxf>
    <dxf>
      <font>
        <b/>
        <i val="0"/>
        <condense val="0"/>
        <extend val="0"/>
        <color indexed="10"/>
      </font>
    </dxf>
    <dxf>
      <font>
        <b/>
        <i val="0"/>
        <condense val="0"/>
        <extend val="0"/>
        <color auto="1"/>
      </font>
    </dxf>
    <dxf>
      <font>
        <b/>
        <i val="0"/>
        <condense val="0"/>
        <extend val="0"/>
        <color indexed="10"/>
      </font>
    </dxf>
    <dxf>
      <font>
        <b/>
        <i val="0"/>
        <condense val="0"/>
        <extend val="0"/>
        <color indexed="10"/>
      </font>
      <fill>
        <patternFill>
          <bgColor indexed="13"/>
        </patternFill>
      </fill>
    </dxf>
    <dxf>
      <fill>
        <patternFill>
          <bgColor indexed="13"/>
        </patternFill>
      </fill>
    </dxf>
    <dxf>
      <fill>
        <patternFill>
          <bgColor rgb="FFFFFF99"/>
        </patternFill>
      </fill>
    </dxf>
    <dxf>
      <fill>
        <patternFill>
          <bgColor rgb="FFFFC000"/>
        </patternFill>
      </fill>
    </dxf>
    <dxf>
      <fill>
        <patternFill>
          <bgColor theme="0" tint="-0.24994659260841701"/>
        </patternFill>
      </fill>
    </dxf>
    <dxf>
      <fill>
        <patternFill>
          <bgColor rgb="FFFFC000"/>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89E3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checked="Checked" firstButton="1" fmlaLink="$P$2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fmlaLink="$G$43"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114524</xdr:colOff>
      <xdr:row>55</xdr:row>
      <xdr:rowOff>38173</xdr:rowOff>
    </xdr:from>
    <xdr:to>
      <xdr:col>9</xdr:col>
      <xdr:colOff>276077</xdr:colOff>
      <xdr:row>71</xdr:row>
      <xdr:rowOff>134470</xdr:rowOff>
    </xdr:to>
    <xdr:sp macro="" textlink="">
      <xdr:nvSpPr>
        <xdr:cNvPr id="545" name="Text Box 12"/>
        <xdr:cNvSpPr txBox="1"/>
      </xdr:nvSpPr>
      <xdr:spPr bwMode="auto">
        <a:xfrm>
          <a:off x="114524" y="10553773"/>
          <a:ext cx="5647953" cy="2821568"/>
        </a:xfrm>
        <a:prstGeom prst="rect">
          <a:avLst/>
        </a:prstGeom>
        <a:solidFill>
          <a:srgbClr val="FFFFFF"/>
        </a:solidFill>
        <a:ln w="38100">
          <a:solidFill>
            <a:srgbClr val="000000"/>
          </a:solidFill>
          <a:miter lim="800000"/>
        </a:ln>
      </xdr:spPr>
      <xdr:txBody>
        <a:bodyPr vertOverflow="clip" wrap="square" lIns="36576" tIns="18288" rIns="0" bIns="0" anchor="t" upright="1"/>
        <a:lstStyle/>
        <a:p>
          <a:pPr algn="l" rtl="0">
            <a:lnSpc>
              <a:spcPts val="1500"/>
            </a:lnSpc>
            <a:defRPr sz="1000"/>
          </a:pPr>
          <a:r>
            <a:rPr lang="ja-JP" altLang="en-US" sz="1200" b="1" i="0" u="sng" baseline="0">
              <a:solidFill>
                <a:srgbClr val="000000"/>
              </a:solidFill>
              <a:latin typeface="ＭＳ Ｐゴシック"/>
              <a:ea typeface="ＭＳ Ｐゴシック"/>
            </a:rPr>
            <a:t>電子申請の流れ</a:t>
          </a:r>
          <a:endParaRPr lang="ja-JP" altLang="en-US" sz="1100" b="0" i="0" u="none" baseline="0">
            <a:solidFill>
              <a:srgbClr val="000000"/>
            </a:solidFill>
            <a:latin typeface="ＭＳ Ｐゴシック"/>
            <a:ea typeface="ＭＳ Ｐゴシック"/>
          </a:endParaRPr>
        </a:p>
        <a:p>
          <a:pPr algn="l" rtl="0">
            <a:defRPr sz="1000"/>
          </a:pPr>
          <a:r>
            <a:rPr lang="ja-JP" altLang="en-US" sz="1100" b="0" i="0" u="none" baseline="0">
              <a:solidFill>
                <a:srgbClr val="000000"/>
              </a:solidFill>
              <a:latin typeface="ＭＳ Ｐゴシック"/>
              <a:ea typeface="ＭＳ Ｐゴシック"/>
            </a:rPr>
            <a:t>　電子申請はさいたま市ＨＰ「電子申請・届出サービス」から申請して下さい。</a:t>
          </a:r>
        </a:p>
        <a:p>
          <a:pPr algn="l" rtl="0"/>
          <a:endParaRPr lang="ja-JP" altLang="en-US" sz="1100" b="0" i="0" u="none" baseline="0">
            <a:solidFill>
              <a:srgbClr val="000000"/>
            </a:solidFill>
            <a:latin typeface="ＭＳ Ｐゴシック"/>
            <a:ea typeface="ＭＳ Ｐゴシック"/>
          </a:endParaRPr>
        </a:p>
        <a:p>
          <a:pPr algn="l" rtl="0">
            <a:defRPr sz="1000"/>
          </a:pPr>
          <a:r>
            <a:rPr lang="ja-JP" altLang="en-US" sz="1100" b="0" i="0" u="none" baseline="0">
              <a:solidFill>
                <a:srgbClr val="000000"/>
              </a:solidFill>
              <a:latin typeface="ＭＳ Ｐゴシック"/>
              <a:ea typeface="ＭＳ Ｐゴシック"/>
            </a:rPr>
            <a:t>　　　さいたま市　申請・届出サービス　　　　　</a:t>
          </a:r>
        </a:p>
        <a:p>
          <a:pPr algn="l" rtl="0">
            <a:defRPr sz="1000"/>
          </a:pPr>
          <a:r>
            <a:rPr lang="ja-JP" altLang="en-US" sz="1100" b="0" i="0" u="none" baseline="0">
              <a:solidFill>
                <a:srgbClr val="000000"/>
              </a:solidFill>
              <a:latin typeface="ＭＳ Ｐゴシック"/>
              <a:ea typeface="ＭＳ Ｐゴシック"/>
            </a:rPr>
            <a:t>　　　</a:t>
          </a:r>
          <a:r>
            <a:rPr lang="en-US" altLang="ja-JP" sz="1100" b="0" i="0" u="none" baseline="0">
              <a:solidFill>
                <a:srgbClr val="000000"/>
              </a:solidFill>
              <a:latin typeface="ＭＳ Ｐゴシック"/>
              <a:ea typeface="ＭＳ Ｐゴシック"/>
            </a:rPr>
            <a:t>https://s-kantan.com/city-saitama-u/offer/offerList_initDisplay.action</a:t>
          </a:r>
          <a:endParaRPr lang="ja-JP" altLang="en-US" sz="1100" b="0" i="0" u="none" baseline="0">
            <a:solidFill>
              <a:srgbClr val="000000"/>
            </a:solidFill>
            <a:latin typeface="ＭＳ Ｐゴシック"/>
            <a:ea typeface="ＭＳ Ｐゴシック"/>
          </a:endParaRPr>
        </a:p>
        <a:p>
          <a:pPr algn="l" rtl="0"/>
          <a:endParaRPr lang="ja-JP" altLang="en-US" sz="1100" b="0" i="0" u="none" baseline="0">
            <a:solidFill>
              <a:srgbClr val="000000"/>
            </a:solidFill>
            <a:latin typeface="ＭＳ Ｐゴシック"/>
            <a:ea typeface="ＭＳ Ｐゴシック"/>
          </a:endParaRPr>
        </a:p>
        <a:p>
          <a:pPr algn="l" rtl="0">
            <a:lnSpc>
              <a:spcPts val="1200"/>
            </a:lnSpc>
            <a:defRPr sz="1000"/>
          </a:pPr>
          <a:r>
            <a:rPr lang="ja-JP" altLang="en-US" sz="1100" b="0" i="0" u="none" baseline="0">
              <a:solidFill>
                <a:srgbClr val="000000"/>
              </a:solidFill>
              <a:latin typeface="ＭＳ Ｐゴシック"/>
              <a:ea typeface="ＭＳ Ｐゴシック"/>
            </a:rPr>
            <a:t>　○検索メニューの手続き名「環境負荷低減計画」で検索してください。</a:t>
          </a:r>
        </a:p>
        <a:p>
          <a:pPr algn="l" rtl="0">
            <a:defRPr sz="1000"/>
          </a:pPr>
          <a:r>
            <a:rPr lang="ja-JP" altLang="en-US" sz="1100" b="0" i="0" u="none" baseline="0">
              <a:solidFill>
                <a:srgbClr val="000000"/>
              </a:solidFill>
              <a:latin typeface="ＭＳ Ｐゴシック"/>
              <a:ea typeface="ＭＳ Ｐゴシック"/>
            </a:rPr>
            <a:t>　○手続き名で「環境負荷低減計画作成報告」を選択してください。</a:t>
          </a:r>
        </a:p>
        <a:p>
          <a:pPr algn="l" rtl="0">
            <a:lnSpc>
              <a:spcPts val="1200"/>
            </a:lnSpc>
            <a:defRPr sz="1000"/>
          </a:pPr>
          <a:r>
            <a:rPr lang="ja-JP" altLang="en-US" sz="1100" b="0" i="0" u="none" baseline="0">
              <a:solidFill>
                <a:srgbClr val="000000"/>
              </a:solidFill>
              <a:latin typeface="ＭＳ Ｐゴシック"/>
              <a:ea typeface="ＭＳ Ｐゴシック"/>
            </a:rPr>
            <a:t>　○「利用者登録せずに申し込む方はこちら」を選択してください。</a:t>
          </a:r>
        </a:p>
        <a:p>
          <a:pPr algn="l" rtl="0">
            <a:defRPr sz="1000"/>
          </a:pPr>
          <a:r>
            <a:rPr lang="ja-JP" altLang="en-US" sz="1100" b="0" i="0" u="none" baseline="0">
              <a:solidFill>
                <a:srgbClr val="000000"/>
              </a:solidFill>
              <a:latin typeface="ＭＳ Ｐゴシック"/>
              <a:ea typeface="ＭＳ Ｐゴシック"/>
            </a:rPr>
            <a:t>　○連絡先（メールアドレス）を入力してください。</a:t>
          </a:r>
        </a:p>
        <a:p>
          <a:pPr algn="l" rtl="0">
            <a:lnSpc>
              <a:spcPts val="1200"/>
            </a:lnSpc>
            <a:defRPr sz="1000"/>
          </a:pPr>
          <a:r>
            <a:rPr lang="ja-JP" altLang="en-US" sz="1100" b="0" i="0" u="none" baseline="0">
              <a:solidFill>
                <a:srgbClr val="000000"/>
              </a:solidFill>
              <a:latin typeface="ＭＳ Ｐゴシック"/>
              <a:ea typeface="ＭＳ Ｐゴシック"/>
            </a:rPr>
            <a:t>　○確認メールが送信されます。</a:t>
          </a:r>
        </a:p>
        <a:p>
          <a:pPr algn="l" rtl="0">
            <a:lnSpc>
              <a:spcPts val="1300"/>
            </a:lnSpc>
            <a:defRPr sz="1000"/>
          </a:pPr>
          <a:r>
            <a:rPr lang="ja-JP" altLang="en-US" sz="1100" b="0" i="0" u="none" baseline="0">
              <a:solidFill>
                <a:srgbClr val="000000"/>
              </a:solidFill>
              <a:latin typeface="ＭＳ Ｐゴシック"/>
              <a:ea typeface="ＭＳ Ｐゴシック"/>
            </a:rPr>
            <a:t>　○確認メール中の</a:t>
          </a:r>
          <a:r>
            <a:rPr lang="en-US" altLang="ja-JP" sz="1100" b="0" i="0" u="none" baseline="0">
              <a:solidFill>
                <a:srgbClr val="000000"/>
              </a:solidFill>
              <a:latin typeface="ＭＳ Ｐゴシック"/>
              <a:ea typeface="ＭＳ Ｐゴシック"/>
            </a:rPr>
            <a:t>URL</a:t>
          </a:r>
          <a:r>
            <a:rPr lang="ja-JP" altLang="en-US" sz="1100" b="0" i="0" u="none" baseline="0">
              <a:solidFill>
                <a:srgbClr val="000000"/>
              </a:solidFill>
              <a:latin typeface="ＭＳ Ｐゴシック"/>
              <a:ea typeface="ＭＳ Ｐゴシック"/>
            </a:rPr>
            <a:t>から、申請者等の入力画面に進んでいただき、</a:t>
          </a:r>
          <a:endParaRPr lang="en-US" altLang="ja-JP" sz="1100" b="0" i="0" u="none" baseline="0">
            <a:solidFill>
              <a:srgbClr val="000000"/>
            </a:solidFill>
            <a:latin typeface="ＭＳ Ｐゴシック"/>
            <a:ea typeface="ＭＳ Ｐゴシック"/>
          </a:endParaRPr>
        </a:p>
        <a:p>
          <a:pPr algn="l" rtl="0">
            <a:lnSpc>
              <a:spcPts val="1200"/>
            </a:lnSpc>
            <a:defRPr sz="1000"/>
          </a:pPr>
          <a:r>
            <a:rPr lang="en-US" altLang="ja-JP" sz="1100" b="0" i="0" u="none" baseline="0">
              <a:solidFill>
                <a:srgbClr val="000000"/>
              </a:solidFill>
              <a:latin typeface="ＭＳ Ｐゴシック"/>
              <a:ea typeface="ＭＳ Ｐゴシック"/>
            </a:rPr>
            <a:t>     </a:t>
          </a:r>
          <a:r>
            <a:rPr lang="ja-JP" altLang="en-US" sz="1100" b="0" i="0" u="none" baseline="0">
              <a:solidFill>
                <a:srgbClr val="000000"/>
              </a:solidFill>
              <a:latin typeface="ＭＳ Ｐゴシック"/>
              <a:ea typeface="ＭＳ Ｐゴシック"/>
            </a:rPr>
            <a:t>必要事項の記入と本ファイルを添付して、提出してください。　</a:t>
          </a:r>
        </a:p>
        <a:p>
          <a:pPr algn="l" rtl="0">
            <a:lnSpc>
              <a:spcPts val="1300"/>
            </a:lnSpc>
            <a:defRPr sz="1000"/>
          </a:pPr>
          <a:r>
            <a:rPr lang="ja-JP" altLang="en-US" sz="1100" b="0" i="0" u="none" baseline="0">
              <a:solidFill>
                <a:srgbClr val="000000"/>
              </a:solidFill>
              <a:latin typeface="ＭＳ Ｐゴシック"/>
              <a:ea typeface="ＭＳ Ｐゴシック"/>
            </a:rPr>
            <a:t>　　</a:t>
          </a:r>
          <a:endParaRPr lang="ja-JP" altLang="en-US" sz="1100" b="0" i="0" u="none" baseline="0">
            <a:solidFill>
              <a:srgbClr val="FF0000"/>
            </a:solidFill>
            <a:latin typeface="ＭＳ Ｐゴシック"/>
            <a:ea typeface="ＭＳ Ｐゴシック"/>
          </a:endParaRPr>
        </a:p>
        <a:p>
          <a:pPr algn="l" rtl="0">
            <a:lnSpc>
              <a:spcPts val="1200"/>
            </a:lnSpc>
            <a:defRPr sz="1000"/>
          </a:pPr>
          <a:r>
            <a:rPr lang="ja-JP" altLang="en-US" sz="1100" b="0" i="0" u="none" baseline="0">
              <a:solidFill>
                <a:srgbClr val="FF0000"/>
              </a:solidFill>
              <a:latin typeface="ＭＳ Ｐゴシック"/>
              <a:ea typeface="ＭＳ Ｐゴシック"/>
            </a:rPr>
            <a:t>　※申請の際、画面に表示される整理番号等については手続終了まで使用しますので、</a:t>
          </a:r>
          <a:endParaRPr lang="en-US" altLang="ja-JP" sz="1100" b="0" i="0" u="none" baseline="0">
            <a:solidFill>
              <a:srgbClr val="FF0000"/>
            </a:solidFill>
            <a:latin typeface="ＭＳ Ｐゴシック"/>
            <a:ea typeface="ＭＳ Ｐゴシック"/>
          </a:endParaRPr>
        </a:p>
        <a:p>
          <a:pPr algn="l" rtl="0">
            <a:lnSpc>
              <a:spcPts val="1300"/>
            </a:lnSpc>
            <a:defRPr sz="1000"/>
          </a:pPr>
          <a:r>
            <a:rPr lang="en-US" altLang="ja-JP" sz="1100" b="0" i="0" u="none" baseline="0">
              <a:solidFill>
                <a:srgbClr val="FF0000"/>
              </a:solidFill>
              <a:latin typeface="ＭＳ Ｐゴシック"/>
              <a:ea typeface="ＭＳ Ｐゴシック"/>
            </a:rPr>
            <a:t>     </a:t>
          </a:r>
          <a:r>
            <a:rPr lang="ja-JP" altLang="en-US" sz="1100" b="0" i="0" u="none" baseline="0">
              <a:solidFill>
                <a:srgbClr val="FF0000"/>
              </a:solidFill>
              <a:latin typeface="ＭＳ Ｐゴシック"/>
              <a:ea typeface="ＭＳ Ｐゴシック"/>
            </a:rPr>
            <a:t>保管しておいてください。</a:t>
          </a:r>
          <a:endParaRPr lang="ja-JP" altLang="en-US" sz="1100" b="0" i="0" u="none" baseline="0">
            <a:solidFill>
              <a:srgbClr val="000000"/>
            </a:solidFill>
            <a:latin typeface="ＭＳ Ｐゴシック"/>
            <a:ea typeface="ＭＳ Ｐゴシック"/>
          </a:endParaRPr>
        </a:p>
        <a:p>
          <a:pPr algn="l" rtl="0">
            <a:lnSpc>
              <a:spcPts val="1000"/>
            </a:lnSpc>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0</xdr:rowOff>
    </xdr:from>
    <xdr:to>
      <xdr:col>4</xdr:col>
      <xdr:colOff>0</xdr:colOff>
      <xdr:row>15</xdr:row>
      <xdr:rowOff>0</xdr:rowOff>
    </xdr:to>
    <xdr:cxnSp macro="">
      <xdr:nvCxnSpPr>
        <xdr:cNvPr id="135" name="直線コネクタ 2"/>
        <xdr:cNvCxnSpPr/>
      </xdr:nvCxnSpPr>
      <xdr:spPr>
        <a:xfrm>
          <a:off x="0" y="4438650"/>
          <a:ext cx="6619875" cy="952500"/>
        </a:xfrm>
        <a:prstGeom prst="lin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20</xdr:row>
          <xdr:rowOff>495300</xdr:rowOff>
        </xdr:from>
        <xdr:to>
          <xdr:col>13</xdr:col>
          <xdr:colOff>15240</xdr:colOff>
          <xdr:row>22</xdr:row>
          <xdr:rowOff>0</xdr:rowOff>
        </xdr:to>
        <xdr:sp macro="" textlink="">
          <xdr:nvSpPr>
            <xdr:cNvPr id="53249" name="Option Button 1" hidden="1">
              <a:extLst>
                <a:ext uri="{63B3BB69-23CF-44E3-9099-C40C66FF867C}">
                  <a14:compatExt spid="_x0000_s5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21</xdr:row>
          <xdr:rowOff>213360</xdr:rowOff>
        </xdr:from>
        <xdr:to>
          <xdr:col>13</xdr:col>
          <xdr:colOff>15240</xdr:colOff>
          <xdr:row>23</xdr:row>
          <xdr:rowOff>0</xdr:rowOff>
        </xdr:to>
        <xdr:sp macro="" textlink="">
          <xdr:nvSpPr>
            <xdr:cNvPr id="53250" name="Option Button 2" hidden="1">
              <a:extLst>
                <a:ext uri="{63B3BB69-23CF-44E3-9099-C40C66FF867C}">
                  <a14:compatExt spid="_x0000_s5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45720</xdr:colOff>
          <xdr:row>42</xdr:row>
          <xdr:rowOff>22860</xdr:rowOff>
        </xdr:from>
        <xdr:to>
          <xdr:col>7</xdr:col>
          <xdr:colOff>30480</xdr:colOff>
          <xdr:row>43</xdr:row>
          <xdr:rowOff>0</xdr:rowOff>
        </xdr:to>
        <xdr:sp macro="" textlink="">
          <xdr:nvSpPr>
            <xdr:cNvPr id="34817" name="Option Button 1025"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43</xdr:row>
          <xdr:rowOff>22860</xdr:rowOff>
        </xdr:from>
        <xdr:to>
          <xdr:col>7</xdr:col>
          <xdr:colOff>30480</xdr:colOff>
          <xdr:row>44</xdr:row>
          <xdr:rowOff>0</xdr:rowOff>
        </xdr:to>
        <xdr:sp macro="" textlink="">
          <xdr:nvSpPr>
            <xdr:cNvPr id="34818" name="Option Button 1026"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44</xdr:row>
          <xdr:rowOff>22860</xdr:rowOff>
        </xdr:from>
        <xdr:to>
          <xdr:col>7</xdr:col>
          <xdr:colOff>30480</xdr:colOff>
          <xdr:row>45</xdr:row>
          <xdr:rowOff>0</xdr:rowOff>
        </xdr:to>
        <xdr:sp macro="" textlink="">
          <xdr:nvSpPr>
            <xdr:cNvPr id="34819" name="Option Button 1027"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45</xdr:row>
          <xdr:rowOff>22860</xdr:rowOff>
        </xdr:from>
        <xdr:to>
          <xdr:col>7</xdr:col>
          <xdr:colOff>30480</xdr:colOff>
          <xdr:row>46</xdr:row>
          <xdr:rowOff>0</xdr:rowOff>
        </xdr:to>
        <xdr:sp macro="" textlink="">
          <xdr:nvSpPr>
            <xdr:cNvPr id="34820" name="Option Button 1028"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46</xdr:row>
          <xdr:rowOff>83820</xdr:rowOff>
        </xdr:from>
        <xdr:to>
          <xdr:col>7</xdr:col>
          <xdr:colOff>30480</xdr:colOff>
          <xdr:row>46</xdr:row>
          <xdr:rowOff>297180</xdr:rowOff>
        </xdr:to>
        <xdr:sp macro="" textlink="">
          <xdr:nvSpPr>
            <xdr:cNvPr id="34821" name="Option Button 1029"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57299</xdr:colOff>
      <xdr:row>13</xdr:row>
      <xdr:rowOff>152474</xdr:rowOff>
    </xdr:from>
    <xdr:to>
      <xdr:col>10</xdr:col>
      <xdr:colOff>362024</xdr:colOff>
      <xdr:row>17</xdr:row>
      <xdr:rowOff>9380</xdr:rowOff>
    </xdr:to>
    <xdr:sp macro="" textlink="">
      <xdr:nvSpPr>
        <xdr:cNvPr id="1342" name="Text Box 61"/>
        <xdr:cNvSpPr txBox="1"/>
      </xdr:nvSpPr>
      <xdr:spPr bwMode="auto">
        <a:xfrm>
          <a:off x="552450" y="2333625"/>
          <a:ext cx="5638800" cy="514350"/>
        </a:xfrm>
        <a:prstGeom prst="rect">
          <a:avLst/>
        </a:prstGeom>
        <a:noFill/>
        <a:ln>
          <a:noFill/>
        </a:ln>
        <a:extLst/>
      </xdr:spPr>
      <xdr:txBody>
        <a:bodyPr vertOverflow="clip" wrap="square" lIns="27432" tIns="18288" rIns="0" bIns="0" anchor="t" upright="1"/>
        <a:lstStyle/>
        <a:p>
          <a:pPr algn="l" rtl="0">
            <a:lnSpc>
              <a:spcPts val="1300"/>
            </a:lnSpc>
            <a:defRPr sz="1000"/>
          </a:pPr>
          <a:r>
            <a:rPr lang="ja-JP" altLang="en-US" sz="1100" b="0" i="0" u="none" baseline="0">
              <a:solidFill>
                <a:srgbClr val="000000"/>
              </a:solidFill>
              <a:latin typeface="ＭＳ Ｐゴシック"/>
              <a:ea typeface="ＭＳ Ｐゴシック"/>
            </a:rPr>
            <a:t>●二酸化炭素排出量</a:t>
          </a:r>
        </a:p>
        <a:p>
          <a:pPr algn="l" rtl="0">
            <a:lnSpc>
              <a:spcPts val="1200"/>
            </a:lnSpc>
            <a:defRPr sz="1000"/>
          </a:pPr>
          <a:r>
            <a:rPr lang="ja-JP" altLang="en-US" sz="1100" b="0" i="0" u="none" baseline="0">
              <a:solidFill>
                <a:srgbClr val="000000"/>
              </a:solidFill>
              <a:latin typeface="ＭＳ Ｐゴシック"/>
              <a:ea typeface="ＭＳ Ｐゴシック"/>
            </a:rPr>
            <a:t>　　様式③－３　「５　事業所の温室効果ガス排出量」のとおり</a:t>
          </a:r>
          <a:endParaRPr lang="ja-JP" altLang="en-US"/>
        </a:p>
      </xdr:txBody>
    </xdr:sp>
    <xdr:clientData/>
  </xdr:twoCellAnchor>
  <xdr:twoCellAnchor>
    <xdr:from>
      <xdr:col>2</xdr:col>
      <xdr:colOff>38416</xdr:colOff>
      <xdr:row>16</xdr:row>
      <xdr:rowOff>105035</xdr:rowOff>
    </xdr:from>
    <xdr:to>
      <xdr:col>8</xdr:col>
      <xdr:colOff>561919</xdr:colOff>
      <xdr:row>17</xdr:row>
      <xdr:rowOff>152177</xdr:rowOff>
    </xdr:to>
    <xdr:sp macro="" textlink="">
      <xdr:nvSpPr>
        <xdr:cNvPr id="1343" name="Text Box 62"/>
        <xdr:cNvSpPr txBox="1"/>
      </xdr:nvSpPr>
      <xdr:spPr bwMode="auto">
        <a:xfrm>
          <a:off x="533400" y="2771775"/>
          <a:ext cx="4524375" cy="209550"/>
        </a:xfrm>
        <a:prstGeom prst="rect">
          <a:avLst/>
        </a:prstGeom>
        <a:noFill/>
        <a:ln>
          <a:noFill/>
        </a:ln>
        <a:extLst/>
      </xdr:spPr>
      <xdr:txBody>
        <a:bodyPr vertOverflow="clip" wrap="square" lIns="27432" tIns="18288" rIns="0" bIns="0" anchor="t" upright="1"/>
        <a:lstStyle/>
        <a:p>
          <a:pPr algn="l" rtl="0"/>
          <a:r>
            <a:rPr lang="ja-JP" altLang="en-US" sz="1100" b="0" i="0" u="none" baseline="0">
              <a:solidFill>
                <a:srgbClr val="000000"/>
              </a:solidFill>
              <a:latin typeface="ＭＳ Ｐゴシック"/>
              <a:ea typeface="ＭＳ Ｐゴシック"/>
            </a:rPr>
            <a:t>●廃棄物処分量</a:t>
          </a:r>
          <a:endParaRPr lang="en-US" altLang="ja-JP" sz="1100" b="0" i="0" u="non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95250</xdr:rowOff>
        </xdr:from>
        <xdr:to>
          <xdr:col>11</xdr:col>
          <xdr:colOff>180975</xdr:colOff>
          <xdr:row>10</xdr:row>
          <xdr:rowOff>47625</xdr:rowOff>
        </xdr:to>
        <xdr:pic>
          <xdr:nvPicPr>
            <xdr:cNvPr id="40522" name="Picture 57"/>
            <xdr:cNvPicPr>
              <a:picLocks noChangeAspect="1" noChangeArrowheads="1"/>
              <a:extLst>
                <a:ext uri="{84589F7E-364E-4C9E-8A38-B11213B215E9}">
                  <a14:cameraTool cellRange="取組チェック結果!$A$3:$G$4" spid="_x0000_s48324"/>
                </a:ext>
              </a:extLst>
            </xdr:cNvPicPr>
          </xdr:nvPicPr>
          <xdr:blipFill>
            <a:blip xmlns:r="http://schemas.openxmlformats.org/officeDocument/2006/relationships" r:embed="rId1"/>
            <a:srcRect/>
            <a:stretch>
              <a:fillRect/>
            </a:stretch>
          </xdr:blipFill>
          <xdr:spPr bwMode="auto">
            <a:xfrm>
              <a:off x="449580" y="1177290"/>
              <a:ext cx="5598795" cy="62293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 val="□浜松　各種原単位"/>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 sheetId="12" refreshError="1"/>
    </sheetDataSet>
  </externalBook>
</externalLink>
</file>

<file path=xl/queryTables/queryTable1.xml><?xml version="1.0" encoding="utf-8"?>
<queryTable xmlns="http://schemas.openxmlformats.org/spreadsheetml/2006/main" name="retailers_list" connectionId="1"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5.vml"/><Relationship Id="rId7" Type="http://schemas.openxmlformats.org/officeDocument/2006/relationships/ctrlProp" Target="../ctrlProps/ctrlProp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2:J76"/>
  <sheetViews>
    <sheetView tabSelected="1" view="pageBreakPreview" zoomScale="85" zoomScaleNormal="100" zoomScaleSheetLayoutView="85" workbookViewId="0"/>
  </sheetViews>
  <sheetFormatPr defaultRowHeight="13.2"/>
  <cols>
    <col min="10" max="10" width="6.6640625" customWidth="1"/>
  </cols>
  <sheetData>
    <row r="2" spans="1:10" ht="14.4">
      <c r="A2" s="6"/>
    </row>
    <row r="4" spans="1:10" ht="12" customHeight="1">
      <c r="A4" s="35"/>
      <c r="B4" s="24"/>
      <c r="C4" s="25"/>
      <c r="D4" s="25"/>
      <c r="E4" s="25"/>
      <c r="F4" s="25"/>
      <c r="G4" s="25"/>
      <c r="H4" s="25"/>
      <c r="I4" s="25"/>
      <c r="J4" s="26"/>
    </row>
    <row r="5" spans="1:10" ht="16.2">
      <c r="A5" s="36" t="s">
        <v>414</v>
      </c>
      <c r="B5" s="27" t="s">
        <v>250</v>
      </c>
      <c r="C5" s="28"/>
      <c r="D5" s="40" t="s">
        <v>563</v>
      </c>
      <c r="E5" s="41"/>
      <c r="F5" s="41"/>
      <c r="G5" s="41"/>
      <c r="H5" s="28"/>
      <c r="I5" s="28"/>
      <c r="J5" s="30"/>
    </row>
    <row r="6" spans="1:10" ht="16.2">
      <c r="A6" s="36"/>
      <c r="B6" s="31"/>
      <c r="C6" s="28"/>
      <c r="D6" s="490" t="s">
        <v>2089</v>
      </c>
      <c r="E6" s="28"/>
      <c r="F6" s="28"/>
      <c r="G6" s="28"/>
      <c r="H6" s="28"/>
      <c r="I6" s="28"/>
      <c r="J6" s="30"/>
    </row>
    <row r="7" spans="1:10" ht="16.2">
      <c r="A7" s="36" t="s">
        <v>415</v>
      </c>
      <c r="B7" s="29" t="s">
        <v>249</v>
      </c>
      <c r="C7" s="28"/>
      <c r="D7" s="28"/>
      <c r="E7" s="28"/>
      <c r="F7" s="28"/>
      <c r="G7" s="28"/>
      <c r="H7" s="28"/>
      <c r="I7" s="28"/>
      <c r="J7" s="30"/>
    </row>
    <row r="8" spans="1:10" ht="16.2">
      <c r="A8" s="36"/>
      <c r="B8" s="38" t="s">
        <v>416</v>
      </c>
      <c r="C8" s="28" t="s">
        <v>437</v>
      </c>
      <c r="D8" s="28"/>
      <c r="E8" s="28"/>
      <c r="F8" s="28"/>
      <c r="G8" s="28"/>
      <c r="H8" s="28"/>
      <c r="I8" s="28"/>
      <c r="J8" s="30"/>
    </row>
    <row r="9" spans="1:10" ht="12" customHeight="1">
      <c r="A9" s="36"/>
      <c r="B9" s="38"/>
      <c r="C9" s="28"/>
      <c r="D9" s="28"/>
      <c r="E9" s="28"/>
      <c r="F9" s="28"/>
      <c r="G9" s="28"/>
      <c r="H9" s="28"/>
      <c r="I9" s="28"/>
      <c r="J9" s="30"/>
    </row>
    <row r="10" spans="1:10" ht="16.2">
      <c r="A10" s="36"/>
      <c r="B10" s="38" t="s">
        <v>417</v>
      </c>
      <c r="C10" s="28" t="s">
        <v>423</v>
      </c>
      <c r="D10" s="28"/>
      <c r="E10" s="28"/>
      <c r="F10" s="28"/>
      <c r="G10" s="28"/>
      <c r="H10" s="28"/>
      <c r="I10" s="28"/>
      <c r="J10" s="30"/>
    </row>
    <row r="11" spans="1:10" ht="12" customHeight="1">
      <c r="A11" s="36"/>
      <c r="B11" s="38"/>
      <c r="C11" s="28"/>
      <c r="D11" s="28"/>
      <c r="E11" s="28"/>
      <c r="F11" s="28"/>
      <c r="G11" s="28"/>
      <c r="H11" s="28"/>
      <c r="I11" s="28"/>
      <c r="J11" s="30"/>
    </row>
    <row r="12" spans="1:10" ht="16.2">
      <c r="A12" s="36"/>
      <c r="B12" s="38" t="s">
        <v>418</v>
      </c>
      <c r="C12" s="28" t="s">
        <v>424</v>
      </c>
      <c r="D12" s="28"/>
      <c r="E12" s="28"/>
      <c r="F12" s="28"/>
      <c r="G12" s="28"/>
      <c r="H12" s="28"/>
      <c r="I12" s="28"/>
      <c r="J12" s="30"/>
    </row>
    <row r="13" spans="1:10" ht="12" customHeight="1">
      <c r="A13" s="36"/>
      <c r="B13" s="38"/>
      <c r="C13" s="28"/>
      <c r="D13" s="28"/>
      <c r="E13" s="28"/>
      <c r="F13" s="28"/>
      <c r="G13" s="28"/>
      <c r="H13" s="28"/>
      <c r="I13" s="28"/>
      <c r="J13" s="30"/>
    </row>
    <row r="14" spans="1:10" ht="16.2">
      <c r="A14" s="36"/>
      <c r="B14" s="38" t="s">
        <v>425</v>
      </c>
      <c r="C14" s="28" t="s">
        <v>426</v>
      </c>
      <c r="D14" s="28"/>
      <c r="E14" s="28"/>
      <c r="F14" s="28"/>
      <c r="G14" s="28"/>
      <c r="H14" s="28"/>
      <c r="I14" s="28"/>
      <c r="J14" s="30"/>
    </row>
    <row r="15" spans="1:10" ht="12" customHeight="1">
      <c r="A15" s="36"/>
      <c r="B15" s="38"/>
      <c r="C15" s="28"/>
      <c r="D15" s="28"/>
      <c r="E15" s="28"/>
      <c r="F15" s="28"/>
      <c r="G15" s="28"/>
      <c r="H15" s="28"/>
      <c r="I15" s="28"/>
      <c r="J15" s="30"/>
    </row>
    <row r="16" spans="1:10" ht="16.2">
      <c r="A16" s="36"/>
      <c r="B16" s="38" t="s">
        <v>419</v>
      </c>
      <c r="C16" s="28" t="s">
        <v>427</v>
      </c>
      <c r="D16" s="28"/>
      <c r="E16" s="28"/>
      <c r="F16" s="28"/>
      <c r="G16" s="28"/>
      <c r="H16" s="28"/>
      <c r="I16" s="28"/>
      <c r="J16" s="30"/>
    </row>
    <row r="17" spans="1:10" ht="12" customHeight="1">
      <c r="A17" s="36"/>
      <c r="B17" s="31"/>
      <c r="C17" s="28"/>
      <c r="D17" s="28"/>
      <c r="E17" s="28"/>
      <c r="F17" s="28"/>
      <c r="G17" s="28"/>
      <c r="H17" s="28"/>
      <c r="I17" s="28"/>
      <c r="J17" s="30"/>
    </row>
    <row r="18" spans="1:10" ht="16.2">
      <c r="A18" s="36" t="s">
        <v>420</v>
      </c>
      <c r="B18" s="29" t="s">
        <v>552</v>
      </c>
      <c r="C18" s="28"/>
      <c r="D18" s="28"/>
      <c r="E18" s="28"/>
      <c r="F18" s="28"/>
      <c r="G18" s="28"/>
      <c r="H18" s="28"/>
      <c r="I18" s="28"/>
      <c r="J18" s="30"/>
    </row>
    <row r="19" spans="1:10" ht="18.600000000000001" customHeight="1">
      <c r="A19" s="36"/>
      <c r="B19" s="38" t="s">
        <v>421</v>
      </c>
      <c r="C19" s="41" t="s">
        <v>555</v>
      </c>
      <c r="D19" s="41"/>
      <c r="E19" s="41"/>
      <c r="F19" s="28"/>
      <c r="G19" s="28"/>
      <c r="H19" s="28"/>
      <c r="I19" s="28"/>
      <c r="J19" s="30"/>
    </row>
    <row r="20" spans="1:10" ht="32.4" customHeight="1">
      <c r="A20" s="36"/>
      <c r="B20" s="38"/>
      <c r="C20" s="497" t="s">
        <v>2090</v>
      </c>
      <c r="D20" s="498"/>
      <c r="E20" s="498"/>
      <c r="F20" s="498"/>
      <c r="G20" s="498"/>
      <c r="H20" s="498"/>
      <c r="I20" s="498"/>
      <c r="J20" s="499"/>
    </row>
    <row r="21" spans="1:10" ht="26.25" customHeight="1">
      <c r="A21" s="36"/>
      <c r="B21" s="38"/>
      <c r="C21" s="500" t="s">
        <v>2066</v>
      </c>
      <c r="D21" s="501"/>
      <c r="E21" s="501"/>
      <c r="F21" s="501"/>
      <c r="G21" s="501"/>
      <c r="H21" s="501"/>
      <c r="I21" s="501"/>
      <c r="J21" s="502"/>
    </row>
    <row r="22" spans="1:10" ht="17.399999999999999" customHeight="1">
      <c r="A22" s="36"/>
      <c r="B22" s="38"/>
      <c r="C22" s="500" t="s">
        <v>248</v>
      </c>
      <c r="D22" s="500"/>
      <c r="E22" s="500"/>
      <c r="F22" s="500"/>
      <c r="G22" s="500"/>
      <c r="H22" s="500"/>
      <c r="I22" s="500"/>
      <c r="J22" s="503"/>
    </row>
    <row r="23" spans="1:10" ht="17.399999999999999" customHeight="1">
      <c r="A23" s="36"/>
      <c r="B23" s="38" t="s">
        <v>53</v>
      </c>
      <c r="C23" s="377" t="s">
        <v>505</v>
      </c>
      <c r="D23" s="375"/>
      <c r="E23" s="375"/>
      <c r="F23" s="375"/>
      <c r="G23" s="375"/>
      <c r="H23" s="375"/>
      <c r="I23" s="375"/>
      <c r="J23" s="376"/>
    </row>
    <row r="24" spans="1:10" ht="17.399999999999999" customHeight="1">
      <c r="A24" s="36"/>
      <c r="B24" s="38"/>
      <c r="C24" s="39" t="s">
        <v>2065</v>
      </c>
      <c r="D24" s="375"/>
      <c r="E24" s="375"/>
      <c r="F24" s="375"/>
      <c r="G24" s="375"/>
      <c r="H24" s="375"/>
      <c r="I24" s="375"/>
      <c r="J24" s="376"/>
    </row>
    <row r="25" spans="1:10" ht="17.399999999999999" customHeight="1">
      <c r="A25" s="36"/>
      <c r="B25" s="38"/>
      <c r="C25" s="504" t="s">
        <v>551</v>
      </c>
      <c r="D25" s="505"/>
      <c r="E25" s="505"/>
      <c r="F25" s="505"/>
      <c r="G25" s="505"/>
      <c r="H25" s="505"/>
      <c r="I25" s="505"/>
      <c r="J25" s="506"/>
    </row>
    <row r="26" spans="1:10" ht="17.399999999999999" customHeight="1">
      <c r="A26" s="36"/>
      <c r="B26" s="38"/>
      <c r="C26" s="505"/>
      <c r="D26" s="505"/>
      <c r="E26" s="505"/>
      <c r="F26" s="505"/>
      <c r="G26" s="505"/>
      <c r="H26" s="505"/>
      <c r="I26" s="505"/>
      <c r="J26" s="506"/>
    </row>
    <row r="27" spans="1:10" ht="18.600000000000001" customHeight="1">
      <c r="A27" s="36"/>
      <c r="B27" s="38" t="s">
        <v>418</v>
      </c>
      <c r="C27" s="41" t="s">
        <v>252</v>
      </c>
      <c r="D27" s="41"/>
      <c r="E27" s="28"/>
      <c r="F27" s="28"/>
      <c r="G27" s="28"/>
      <c r="H27" s="28"/>
      <c r="I27" s="28"/>
      <c r="J27" s="30"/>
    </row>
    <row r="28" spans="1:10" ht="18.600000000000001" customHeight="1">
      <c r="A28" s="36"/>
      <c r="B28" s="38"/>
      <c r="C28" s="39" t="s">
        <v>438</v>
      </c>
      <c r="D28" s="41"/>
      <c r="E28" s="28"/>
      <c r="F28" s="28"/>
      <c r="G28" s="28"/>
      <c r="H28" s="28"/>
      <c r="I28" s="28"/>
      <c r="J28" s="30"/>
    </row>
    <row r="29" spans="1:10" ht="18.600000000000001" customHeight="1">
      <c r="A29" s="37"/>
      <c r="B29" s="32"/>
      <c r="C29" s="32"/>
      <c r="D29" s="42"/>
      <c r="E29" s="33"/>
      <c r="F29" s="33"/>
      <c r="G29" s="33"/>
      <c r="H29" s="33"/>
      <c r="I29" s="33"/>
      <c r="J29" s="34"/>
    </row>
    <row r="31" spans="1:10">
      <c r="A31" t="s">
        <v>506</v>
      </c>
    </row>
    <row r="33" spans="1:10">
      <c r="A33" s="21" t="s">
        <v>253</v>
      </c>
    </row>
    <row r="34" spans="1:10">
      <c r="A34" t="s">
        <v>507</v>
      </c>
    </row>
    <row r="35" spans="1:10">
      <c r="A35" s="396" t="s">
        <v>564</v>
      </c>
    </row>
    <row r="37" spans="1:10">
      <c r="A37" s="21" t="s">
        <v>254</v>
      </c>
    </row>
    <row r="38" spans="1:10">
      <c r="A38" t="s">
        <v>508</v>
      </c>
    </row>
    <row r="39" spans="1:10">
      <c r="A39" s="397" t="s">
        <v>565</v>
      </c>
    </row>
    <row r="41" spans="1:10">
      <c r="A41" s="21" t="s">
        <v>294</v>
      </c>
    </row>
    <row r="42" spans="1:10">
      <c r="A42" t="s">
        <v>428</v>
      </c>
    </row>
    <row r="44" spans="1:10">
      <c r="A44" s="153" t="s">
        <v>325</v>
      </c>
      <c r="B44" s="110"/>
      <c r="C44" s="110"/>
      <c r="D44" s="110"/>
      <c r="E44" s="110"/>
      <c r="F44" s="110"/>
      <c r="G44" s="110"/>
      <c r="H44" s="110"/>
      <c r="I44" s="110"/>
      <c r="J44" s="110"/>
    </row>
    <row r="45" spans="1:10">
      <c r="A45" s="110" t="s">
        <v>510</v>
      </c>
      <c r="B45" s="110"/>
      <c r="C45" s="110"/>
      <c r="D45" s="110"/>
      <c r="E45" s="110"/>
      <c r="F45" s="110"/>
      <c r="G45" s="110"/>
      <c r="H45" s="110"/>
      <c r="I45" s="110"/>
      <c r="J45" s="110"/>
    </row>
    <row r="46" spans="1:10">
      <c r="A46" s="110" t="s">
        <v>553</v>
      </c>
      <c r="B46" s="110"/>
      <c r="C46" s="110"/>
      <c r="D46" s="110"/>
      <c r="E46" s="110"/>
      <c r="F46" s="110"/>
      <c r="G46" s="110"/>
      <c r="H46" s="110"/>
      <c r="I46" s="110"/>
      <c r="J46" s="110"/>
    </row>
    <row r="48" spans="1:10">
      <c r="A48" s="21" t="s">
        <v>326</v>
      </c>
    </row>
    <row r="49" spans="1:2">
      <c r="A49" t="s">
        <v>2091</v>
      </c>
    </row>
    <row r="50" spans="1:2">
      <c r="A50" t="s">
        <v>554</v>
      </c>
    </row>
    <row r="52" spans="1:2">
      <c r="A52" s="21" t="s">
        <v>327</v>
      </c>
    </row>
    <row r="53" spans="1:2" s="472" customFormat="1">
      <c r="A53" s="491" t="s">
        <v>2092</v>
      </c>
      <c r="B53" s="472" t="s">
        <v>2093</v>
      </c>
    </row>
    <row r="54" spans="1:2" s="472" customFormat="1">
      <c r="A54" s="491" t="s">
        <v>2094</v>
      </c>
      <c r="B54" s="472" t="s">
        <v>2095</v>
      </c>
    </row>
    <row r="55" spans="1:2" s="472" customFormat="1">
      <c r="A55" s="491" t="s">
        <v>2096</v>
      </c>
      <c r="B55" s="472" t="s">
        <v>252</v>
      </c>
    </row>
    <row r="56" spans="1:2" s="472" customFormat="1">
      <c r="A56" s="491"/>
    </row>
    <row r="57" spans="1:2" s="472" customFormat="1">
      <c r="A57" s="491"/>
    </row>
    <row r="58" spans="1:2" s="472" customFormat="1">
      <c r="A58" s="491"/>
    </row>
    <row r="59" spans="1:2" s="472" customFormat="1">
      <c r="A59" s="491"/>
    </row>
    <row r="60" spans="1:2" s="472" customFormat="1">
      <c r="A60" s="491"/>
    </row>
    <row r="61" spans="1:2" s="472" customFormat="1">
      <c r="A61" s="491"/>
    </row>
    <row r="62" spans="1:2" s="472" customFormat="1">
      <c r="A62" s="491"/>
    </row>
    <row r="63" spans="1:2" s="472" customFormat="1">
      <c r="A63" s="491"/>
    </row>
    <row r="64" spans="1:2" s="472" customFormat="1">
      <c r="A64" s="491"/>
    </row>
    <row r="65" spans="1:1" s="472" customFormat="1">
      <c r="A65" s="491"/>
    </row>
    <row r="66" spans="1:1" s="472" customFormat="1">
      <c r="A66" s="491"/>
    </row>
    <row r="67" spans="1:1" s="472" customFormat="1">
      <c r="A67" s="491"/>
    </row>
    <row r="68" spans="1:1" s="472" customFormat="1">
      <c r="A68" s="491"/>
    </row>
    <row r="69" spans="1:1" s="472" customFormat="1">
      <c r="A69" s="491"/>
    </row>
    <row r="70" spans="1:1" s="472" customFormat="1">
      <c r="A70" s="491"/>
    </row>
    <row r="71" spans="1:1" s="472" customFormat="1">
      <c r="A71" s="491"/>
    </row>
    <row r="72" spans="1:1" s="472" customFormat="1">
      <c r="A72" s="491"/>
    </row>
    <row r="74" spans="1:1">
      <c r="A74" s="22" t="s">
        <v>2052</v>
      </c>
    </row>
    <row r="75" spans="1:1">
      <c r="A75" s="22" t="s">
        <v>2053</v>
      </c>
    </row>
    <row r="76" spans="1:1">
      <c r="A76" s="23" t="s">
        <v>227</v>
      </c>
    </row>
  </sheetData>
  <sheetProtection algorithmName="SHA-512" hashValue="3bjzCQkAnscVUx5wi+G65F3kefGXe1KZsYoyQUV2qAAbSKYTFgmupamRwbMbEGQ0P+DIseZb0vL7M6jUCSoSFg==" saltValue="TXNPzUlrx83oW71eKLZMKw==" spinCount="100000" sheet="1" selectLockedCells="1"/>
  <mergeCells count="4">
    <mergeCell ref="C20:J20"/>
    <mergeCell ref="C21:J21"/>
    <mergeCell ref="C22:J22"/>
    <mergeCell ref="C25:J26"/>
  </mergeCells>
  <phoneticPr fontId="1"/>
  <pageMargins left="0.23622047244094488" right="0.23622047244094488" top="0.94488188976377951" bottom="0.74803149606299213" header="0.31496062992125984" footer="0.31496062992125984"/>
  <pageSetup paperSize="9" scale="81" orientation="portrait" r:id="rId1"/>
  <headerFooter alignWithMargins="0"/>
  <rowBreaks count="1" manualBreakCount="1">
    <brk id="29" max="1638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49"/>
  </sheetPr>
  <dimension ref="B2:T63"/>
  <sheetViews>
    <sheetView view="pageBreakPreview" zoomScale="70" zoomScaleNormal="50" zoomScaleSheetLayoutView="70" workbookViewId="0">
      <selection activeCell="H6" sqref="H6"/>
    </sheetView>
  </sheetViews>
  <sheetFormatPr defaultRowHeight="13.2"/>
  <cols>
    <col min="1" max="2" width="1.6640625" customWidth="1"/>
    <col min="3" max="3" width="4.109375" customWidth="1"/>
    <col min="4" max="4" width="5.21875" customWidth="1"/>
    <col min="5" max="7" width="15.77734375" customWidth="1"/>
    <col min="8" max="8" width="12.77734375" customWidth="1"/>
    <col min="9" max="9" width="6.88671875" customWidth="1"/>
    <col min="10" max="10" width="13" customWidth="1"/>
    <col min="12" max="12" width="15.33203125" customWidth="1"/>
    <col min="13" max="13" width="10.33203125" customWidth="1"/>
    <col min="14" max="14" width="0.109375" hidden="1" customWidth="1"/>
    <col min="15" max="15" width="17.21875" customWidth="1"/>
    <col min="16" max="16" width="9.21875" bestFit="1" customWidth="1"/>
    <col min="17" max="17" width="9.77734375" bestFit="1" customWidth="1"/>
    <col min="18" max="18" width="6.44140625" hidden="1" customWidth="1"/>
    <col min="19" max="19" width="13.44140625" hidden="1" customWidth="1"/>
    <col min="20" max="20" width="17.6640625" style="414" bestFit="1" customWidth="1"/>
  </cols>
  <sheetData>
    <row r="2" spans="2:20" ht="30" customHeight="1" thickBot="1">
      <c r="B2" s="71"/>
      <c r="C2" s="198" t="s">
        <v>434</v>
      </c>
      <c r="D2" s="95"/>
      <c r="E2" s="95"/>
      <c r="F2" s="95"/>
      <c r="G2" s="95"/>
      <c r="H2" s="111"/>
      <c r="I2" s="95"/>
      <c r="J2" s="112"/>
      <c r="K2" s="95"/>
      <c r="L2" s="95"/>
      <c r="M2" s="95"/>
      <c r="N2" s="113"/>
      <c r="O2" s="114"/>
      <c r="R2" s="95"/>
      <c r="T2" s="203"/>
    </row>
    <row r="3" spans="2:20" ht="54.6" customHeight="1">
      <c r="B3" s="71"/>
      <c r="C3" s="115"/>
      <c r="D3" s="789" t="s">
        <v>42</v>
      </c>
      <c r="E3" s="746"/>
      <c r="F3" s="746"/>
      <c r="G3" s="746"/>
      <c r="H3" s="794" t="s">
        <v>43</v>
      </c>
      <c r="I3" s="795"/>
      <c r="J3" s="798" t="s">
        <v>44</v>
      </c>
      <c r="K3" s="799"/>
      <c r="L3" s="384" t="s">
        <v>45</v>
      </c>
      <c r="M3" s="385" t="s">
        <v>46</v>
      </c>
      <c r="N3" s="277" t="s">
        <v>47</v>
      </c>
      <c r="O3" s="116" t="s">
        <v>48</v>
      </c>
      <c r="P3" s="746" t="s">
        <v>49</v>
      </c>
      <c r="Q3" s="747"/>
      <c r="R3" s="117"/>
      <c r="S3" s="322" t="s">
        <v>50</v>
      </c>
      <c r="T3" s="416" t="s">
        <v>51</v>
      </c>
    </row>
    <row r="4" spans="2:20">
      <c r="B4" s="71"/>
      <c r="C4" s="118"/>
      <c r="D4" s="790"/>
      <c r="E4" s="791"/>
      <c r="F4" s="791"/>
      <c r="G4" s="791"/>
      <c r="H4" s="796" t="s">
        <v>52</v>
      </c>
      <c r="I4" s="797"/>
      <c r="J4" s="779" t="s">
        <v>53</v>
      </c>
      <c r="K4" s="780"/>
      <c r="L4" s="278" t="s">
        <v>54</v>
      </c>
      <c r="M4" s="120" t="s">
        <v>55</v>
      </c>
      <c r="N4" s="120"/>
      <c r="O4" s="120" t="s">
        <v>56</v>
      </c>
      <c r="P4" s="754" t="s">
        <v>57</v>
      </c>
      <c r="Q4" s="755"/>
      <c r="R4" s="119" t="s">
        <v>58</v>
      </c>
      <c r="S4" s="242"/>
      <c r="T4" s="278" t="s">
        <v>59</v>
      </c>
    </row>
    <row r="5" spans="2:20" ht="21" customHeight="1" thickBot="1">
      <c r="B5" s="71"/>
      <c r="C5" s="121"/>
      <c r="D5" s="792"/>
      <c r="E5" s="793"/>
      <c r="F5" s="793"/>
      <c r="G5" s="793"/>
      <c r="H5" s="122" t="s">
        <v>60</v>
      </c>
      <c r="I5" s="127" t="s">
        <v>61</v>
      </c>
      <c r="J5" s="264"/>
      <c r="K5" s="265" t="s">
        <v>30</v>
      </c>
      <c r="L5" s="126" t="s">
        <v>62</v>
      </c>
      <c r="M5" s="126" t="s">
        <v>63</v>
      </c>
      <c r="N5" s="126"/>
      <c r="O5" s="126" t="s">
        <v>64</v>
      </c>
      <c r="P5" s="124"/>
      <c r="Q5" s="125" t="s">
        <v>30</v>
      </c>
      <c r="R5" s="125"/>
      <c r="S5" s="230" t="s">
        <v>65</v>
      </c>
      <c r="T5" s="329" t="s">
        <v>66</v>
      </c>
    </row>
    <row r="6" spans="2:20" ht="27.6" customHeight="1">
      <c r="B6" s="71"/>
      <c r="C6" s="720" t="s">
        <v>67</v>
      </c>
      <c r="D6" s="722" t="s">
        <v>68</v>
      </c>
      <c r="E6" s="724" t="s">
        <v>69</v>
      </c>
      <c r="F6" s="725"/>
      <c r="G6" s="725"/>
      <c r="H6" s="251"/>
      <c r="I6" s="252" t="s">
        <v>70</v>
      </c>
      <c r="J6" s="266">
        <v>38.200000000000003</v>
      </c>
      <c r="K6" s="267" t="s">
        <v>71</v>
      </c>
      <c r="L6" s="279">
        <f>H6*J6</f>
        <v>0</v>
      </c>
      <c r="M6" s="763">
        <v>2.58E-2</v>
      </c>
      <c r="N6" s="280">
        <f t="shared" ref="N6:N42" si="0">ROUNDDOWN(J6*M$6,5-INT(LOG(ABS(J6*M$6))))</f>
        <v>0.98555999999999999</v>
      </c>
      <c r="O6" s="281">
        <f>H6*J6*M$6</f>
        <v>0</v>
      </c>
      <c r="P6" s="276">
        <v>1.8700000000000001E-2</v>
      </c>
      <c r="Q6" s="129" t="s">
        <v>241</v>
      </c>
      <c r="R6" s="130" t="s">
        <v>303</v>
      </c>
      <c r="S6" s="323">
        <f t="shared" ref="S6:S37" si="1">ROUNDDOWN(J6*P6*44/12,2-INT(LOG(ABS(J6*M$6*P6*44/12))))</f>
        <v>2.6192000000000002</v>
      </c>
      <c r="T6" s="426">
        <f>H6*J6*P6*44/12</f>
        <v>0</v>
      </c>
    </row>
    <row r="7" spans="2:20" ht="27.6" customHeight="1">
      <c r="B7" s="71"/>
      <c r="C7" s="721"/>
      <c r="D7" s="723"/>
      <c r="E7" s="726" t="s">
        <v>72</v>
      </c>
      <c r="F7" s="727"/>
      <c r="G7" s="727"/>
      <c r="H7" s="251"/>
      <c r="I7" s="253" t="s">
        <v>70</v>
      </c>
      <c r="J7" s="268">
        <v>35.299999999999997</v>
      </c>
      <c r="K7" s="269" t="s">
        <v>71</v>
      </c>
      <c r="L7" s="282">
        <f t="shared" ref="L7:L42" si="2">H7*J7</f>
        <v>0</v>
      </c>
      <c r="M7" s="764"/>
      <c r="N7" s="284">
        <f t="shared" si="0"/>
        <v>0.91073999999999999</v>
      </c>
      <c r="O7" s="281">
        <f t="shared" ref="O7:O33" si="3">H7*J7*M$6</f>
        <v>0</v>
      </c>
      <c r="P7" s="132">
        <v>1.84E-2</v>
      </c>
      <c r="Q7" s="133" t="s">
        <v>241</v>
      </c>
      <c r="R7" s="130" t="s">
        <v>303</v>
      </c>
      <c r="S7" s="323">
        <f t="shared" si="1"/>
        <v>2.3815</v>
      </c>
      <c r="T7" s="426">
        <f t="shared" ref="T7:T33" si="4">H7*J7*P7*44/12</f>
        <v>0</v>
      </c>
    </row>
    <row r="8" spans="2:20" ht="27.6" customHeight="1">
      <c r="B8" s="71"/>
      <c r="C8" s="721"/>
      <c r="D8" s="723"/>
      <c r="E8" s="726" t="s">
        <v>257</v>
      </c>
      <c r="F8" s="727"/>
      <c r="G8" s="727"/>
      <c r="H8" s="251"/>
      <c r="I8" s="253" t="s">
        <v>64</v>
      </c>
      <c r="J8" s="268">
        <v>34.6</v>
      </c>
      <c r="K8" s="269" t="s">
        <v>73</v>
      </c>
      <c r="L8" s="282">
        <f t="shared" si="2"/>
        <v>0</v>
      </c>
      <c r="M8" s="764"/>
      <c r="N8" s="284">
        <f t="shared" si="0"/>
        <v>0.89268000000000003</v>
      </c>
      <c r="O8" s="281">
        <f t="shared" si="3"/>
        <v>0</v>
      </c>
      <c r="P8" s="132">
        <v>1.83E-2</v>
      </c>
      <c r="Q8" s="134" t="s">
        <v>75</v>
      </c>
      <c r="R8" s="130" t="s">
        <v>297</v>
      </c>
      <c r="S8" s="323">
        <f t="shared" si="1"/>
        <v>2.3216000000000001</v>
      </c>
      <c r="T8" s="426">
        <f t="shared" si="4"/>
        <v>0</v>
      </c>
    </row>
    <row r="9" spans="2:20" ht="27.6" customHeight="1">
      <c r="B9" s="71"/>
      <c r="C9" s="721"/>
      <c r="D9" s="723"/>
      <c r="E9" s="726" t="s">
        <v>258</v>
      </c>
      <c r="F9" s="727"/>
      <c r="G9" s="727"/>
      <c r="H9" s="251"/>
      <c r="I9" s="253" t="s">
        <v>64</v>
      </c>
      <c r="J9" s="268">
        <v>33.6</v>
      </c>
      <c r="K9" s="269" t="s">
        <v>73</v>
      </c>
      <c r="L9" s="282">
        <f t="shared" si="2"/>
        <v>0</v>
      </c>
      <c r="M9" s="764"/>
      <c r="N9" s="284">
        <f t="shared" si="0"/>
        <v>0.86687999999999998</v>
      </c>
      <c r="O9" s="281">
        <f t="shared" si="3"/>
        <v>0</v>
      </c>
      <c r="P9" s="132">
        <v>1.8200000000000001E-2</v>
      </c>
      <c r="Q9" s="134" t="s">
        <v>75</v>
      </c>
      <c r="R9" s="130" t="s">
        <v>297</v>
      </c>
      <c r="S9" s="323">
        <f t="shared" si="1"/>
        <v>2.2422</v>
      </c>
      <c r="T9" s="426">
        <f t="shared" si="4"/>
        <v>0</v>
      </c>
    </row>
    <row r="10" spans="2:20" ht="27.6" customHeight="1">
      <c r="B10" s="71"/>
      <c r="C10" s="721"/>
      <c r="D10" s="723"/>
      <c r="E10" s="726" t="s">
        <v>296</v>
      </c>
      <c r="F10" s="727"/>
      <c r="G10" s="727"/>
      <c r="H10" s="251"/>
      <c r="I10" s="253" t="s">
        <v>64</v>
      </c>
      <c r="J10" s="268">
        <v>36.700000000000003</v>
      </c>
      <c r="K10" s="269" t="s">
        <v>73</v>
      </c>
      <c r="L10" s="282">
        <f t="shared" si="2"/>
        <v>0</v>
      </c>
      <c r="M10" s="764"/>
      <c r="N10" s="284">
        <f t="shared" si="0"/>
        <v>0.94686000000000003</v>
      </c>
      <c r="O10" s="281">
        <f t="shared" si="3"/>
        <v>0</v>
      </c>
      <c r="P10" s="132">
        <v>1.8499999999999999E-2</v>
      </c>
      <c r="Q10" s="134" t="s">
        <v>75</v>
      </c>
      <c r="R10" s="130" t="s">
        <v>297</v>
      </c>
      <c r="S10" s="323">
        <f t="shared" si="1"/>
        <v>2.4893999999999998</v>
      </c>
      <c r="T10" s="426">
        <f t="shared" si="4"/>
        <v>0</v>
      </c>
    </row>
    <row r="11" spans="2:20" ht="27.6" customHeight="1">
      <c r="B11" s="71"/>
      <c r="C11" s="721"/>
      <c r="D11" s="723"/>
      <c r="E11" s="726" t="s">
        <v>306</v>
      </c>
      <c r="F11" s="727"/>
      <c r="G11" s="727"/>
      <c r="H11" s="251"/>
      <c r="I11" s="253" t="s">
        <v>64</v>
      </c>
      <c r="J11" s="268">
        <v>37.700000000000003</v>
      </c>
      <c r="K11" s="269" t="s">
        <v>73</v>
      </c>
      <c r="L11" s="282">
        <f t="shared" si="2"/>
        <v>0</v>
      </c>
      <c r="M11" s="764"/>
      <c r="N11" s="284">
        <f t="shared" si="0"/>
        <v>0.97265999999999997</v>
      </c>
      <c r="O11" s="281">
        <f t="shared" si="3"/>
        <v>0</v>
      </c>
      <c r="P11" s="132">
        <v>1.8700000000000001E-2</v>
      </c>
      <c r="Q11" s="134" t="s">
        <v>75</v>
      </c>
      <c r="R11" s="130" t="s">
        <v>297</v>
      </c>
      <c r="S11" s="323">
        <f t="shared" si="1"/>
        <v>2.5849000000000002</v>
      </c>
      <c r="T11" s="426">
        <f t="shared" si="4"/>
        <v>0</v>
      </c>
    </row>
    <row r="12" spans="2:20" ht="27.6" customHeight="1">
      <c r="B12" s="71"/>
      <c r="C12" s="721"/>
      <c r="D12" s="723"/>
      <c r="E12" s="726" t="s">
        <v>300</v>
      </c>
      <c r="F12" s="727"/>
      <c r="G12" s="727"/>
      <c r="H12" s="251"/>
      <c r="I12" s="253" t="s">
        <v>76</v>
      </c>
      <c r="J12" s="268">
        <v>39.1</v>
      </c>
      <c r="K12" s="269" t="s">
        <v>77</v>
      </c>
      <c r="L12" s="282">
        <f t="shared" si="2"/>
        <v>0</v>
      </c>
      <c r="M12" s="764"/>
      <c r="N12" s="284">
        <f t="shared" si="0"/>
        <v>1.00878</v>
      </c>
      <c r="O12" s="281">
        <f t="shared" si="3"/>
        <v>0</v>
      </c>
      <c r="P12" s="132">
        <v>1.89E-2</v>
      </c>
      <c r="Q12" s="134" t="s">
        <v>78</v>
      </c>
      <c r="R12" s="130" t="s">
        <v>301</v>
      </c>
      <c r="S12" s="323">
        <f t="shared" si="1"/>
        <v>2.7096</v>
      </c>
      <c r="T12" s="426">
        <f t="shared" si="4"/>
        <v>0</v>
      </c>
    </row>
    <row r="13" spans="2:20" ht="27.6" customHeight="1">
      <c r="B13" s="71"/>
      <c r="C13" s="721"/>
      <c r="D13" s="723"/>
      <c r="E13" s="726" t="s">
        <v>302</v>
      </c>
      <c r="F13" s="727"/>
      <c r="G13" s="727"/>
      <c r="H13" s="251"/>
      <c r="I13" s="253" t="s">
        <v>76</v>
      </c>
      <c r="J13" s="268">
        <v>41.9</v>
      </c>
      <c r="K13" s="269" t="s">
        <v>77</v>
      </c>
      <c r="L13" s="282">
        <f t="shared" si="2"/>
        <v>0</v>
      </c>
      <c r="M13" s="764"/>
      <c r="N13" s="284">
        <f t="shared" si="0"/>
        <v>1.0810200000000001</v>
      </c>
      <c r="O13" s="281">
        <f t="shared" si="3"/>
        <v>0</v>
      </c>
      <c r="P13" s="132">
        <v>1.95E-2</v>
      </c>
      <c r="Q13" s="134" t="s">
        <v>78</v>
      </c>
      <c r="R13" s="130" t="s">
        <v>301</v>
      </c>
      <c r="S13" s="323">
        <f t="shared" si="1"/>
        <v>2.9958</v>
      </c>
      <c r="T13" s="426">
        <f t="shared" si="4"/>
        <v>0</v>
      </c>
    </row>
    <row r="14" spans="2:20" ht="27.6" customHeight="1">
      <c r="B14" s="71"/>
      <c r="C14" s="721"/>
      <c r="D14" s="723"/>
      <c r="E14" s="726" t="s">
        <v>259</v>
      </c>
      <c r="F14" s="727"/>
      <c r="G14" s="727"/>
      <c r="H14" s="251"/>
      <c r="I14" s="253" t="s">
        <v>310</v>
      </c>
      <c r="J14" s="268">
        <v>40.9</v>
      </c>
      <c r="K14" s="269" t="s">
        <v>260</v>
      </c>
      <c r="L14" s="282">
        <f t="shared" si="2"/>
        <v>0</v>
      </c>
      <c r="M14" s="764"/>
      <c r="N14" s="284">
        <f t="shared" si="0"/>
        <v>1.05522</v>
      </c>
      <c r="O14" s="281">
        <f t="shared" si="3"/>
        <v>0</v>
      </c>
      <c r="P14" s="132">
        <v>2.0799999999999999E-2</v>
      </c>
      <c r="Q14" s="134" t="s">
        <v>78</v>
      </c>
      <c r="R14" s="130" t="s">
        <v>301</v>
      </c>
      <c r="S14" s="323">
        <f t="shared" si="1"/>
        <v>3.1193</v>
      </c>
      <c r="T14" s="426">
        <f t="shared" si="4"/>
        <v>0</v>
      </c>
    </row>
    <row r="15" spans="2:20" ht="27.6" customHeight="1">
      <c r="B15" s="71"/>
      <c r="C15" s="721"/>
      <c r="D15" s="723"/>
      <c r="E15" s="726" t="s">
        <v>261</v>
      </c>
      <c r="F15" s="727"/>
      <c r="G15" s="727"/>
      <c r="H15" s="251"/>
      <c r="I15" s="253" t="s">
        <v>310</v>
      </c>
      <c r="J15" s="268">
        <v>29.9</v>
      </c>
      <c r="K15" s="269" t="s">
        <v>260</v>
      </c>
      <c r="L15" s="282">
        <f t="shared" si="2"/>
        <v>0</v>
      </c>
      <c r="M15" s="764"/>
      <c r="N15" s="284">
        <f t="shared" si="0"/>
        <v>0.77141999999999999</v>
      </c>
      <c r="O15" s="281">
        <f t="shared" si="3"/>
        <v>0</v>
      </c>
      <c r="P15" s="132">
        <v>2.5399999999999999E-2</v>
      </c>
      <c r="Q15" s="134" t="s">
        <v>78</v>
      </c>
      <c r="R15" s="130" t="s">
        <v>301</v>
      </c>
      <c r="S15" s="323">
        <f t="shared" si="1"/>
        <v>2.7846000000000002</v>
      </c>
      <c r="T15" s="426">
        <f t="shared" si="4"/>
        <v>0</v>
      </c>
    </row>
    <row r="16" spans="2:20" ht="27.6" customHeight="1">
      <c r="B16" s="71"/>
      <c r="C16" s="721"/>
      <c r="D16" s="723"/>
      <c r="E16" s="728" t="s">
        <v>262</v>
      </c>
      <c r="F16" s="726" t="s">
        <v>79</v>
      </c>
      <c r="G16" s="727"/>
      <c r="H16" s="251"/>
      <c r="I16" s="253" t="s">
        <v>310</v>
      </c>
      <c r="J16" s="268">
        <v>50.8</v>
      </c>
      <c r="K16" s="269" t="s">
        <v>260</v>
      </c>
      <c r="L16" s="282">
        <f t="shared" si="2"/>
        <v>0</v>
      </c>
      <c r="M16" s="764"/>
      <c r="N16" s="284">
        <f t="shared" si="0"/>
        <v>1.31064</v>
      </c>
      <c r="O16" s="281">
        <f t="shared" si="3"/>
        <v>0</v>
      </c>
      <c r="P16" s="132">
        <v>1.61E-2</v>
      </c>
      <c r="Q16" s="134" t="s">
        <v>78</v>
      </c>
      <c r="R16" s="130" t="s">
        <v>301</v>
      </c>
      <c r="S16" s="323">
        <f t="shared" si="1"/>
        <v>2.9988000000000001</v>
      </c>
      <c r="T16" s="426">
        <f>H16*J16*P16*44/12</f>
        <v>0</v>
      </c>
    </row>
    <row r="17" spans="2:20" ht="27.6" customHeight="1">
      <c r="B17" s="71"/>
      <c r="C17" s="721"/>
      <c r="D17" s="723"/>
      <c r="E17" s="729"/>
      <c r="F17" s="726" t="s">
        <v>263</v>
      </c>
      <c r="G17" s="727"/>
      <c r="H17" s="251"/>
      <c r="I17" s="254" t="s">
        <v>80</v>
      </c>
      <c r="J17" s="268">
        <v>44.9</v>
      </c>
      <c r="K17" s="270" t="s">
        <v>81</v>
      </c>
      <c r="L17" s="282">
        <f t="shared" si="2"/>
        <v>0</v>
      </c>
      <c r="M17" s="764"/>
      <c r="N17" s="284">
        <f t="shared" si="0"/>
        <v>1.15842</v>
      </c>
      <c r="O17" s="281">
        <f t="shared" si="3"/>
        <v>0</v>
      </c>
      <c r="P17" s="132">
        <v>1.4200000000000001E-2</v>
      </c>
      <c r="Q17" s="134" t="s">
        <v>82</v>
      </c>
      <c r="R17" s="130" t="s">
        <v>83</v>
      </c>
      <c r="S17" s="323">
        <f t="shared" si="1"/>
        <v>2.3376999999999999</v>
      </c>
      <c r="T17" s="426">
        <f t="shared" si="4"/>
        <v>0</v>
      </c>
    </row>
    <row r="18" spans="2:20" ht="27.6" customHeight="1">
      <c r="B18" s="71"/>
      <c r="C18" s="721"/>
      <c r="D18" s="723"/>
      <c r="E18" s="740" t="s">
        <v>84</v>
      </c>
      <c r="F18" s="726" t="s">
        <v>541</v>
      </c>
      <c r="G18" s="727"/>
      <c r="H18" s="251"/>
      <c r="I18" s="253" t="s">
        <v>85</v>
      </c>
      <c r="J18" s="268">
        <v>54.6</v>
      </c>
      <c r="K18" s="269" t="s">
        <v>86</v>
      </c>
      <c r="L18" s="282">
        <f t="shared" si="2"/>
        <v>0</v>
      </c>
      <c r="M18" s="764"/>
      <c r="N18" s="284">
        <f t="shared" si="0"/>
        <v>1.4086799999999999</v>
      </c>
      <c r="O18" s="281">
        <f t="shared" si="3"/>
        <v>0</v>
      </c>
      <c r="P18" s="132">
        <v>1.35E-2</v>
      </c>
      <c r="Q18" s="134" t="s">
        <v>87</v>
      </c>
      <c r="R18" s="130" t="s">
        <v>88</v>
      </c>
      <c r="S18" s="323">
        <f t="shared" si="1"/>
        <v>2.7027000000000001</v>
      </c>
      <c r="T18" s="426">
        <f t="shared" si="4"/>
        <v>0</v>
      </c>
    </row>
    <row r="19" spans="2:20" ht="27.6" customHeight="1">
      <c r="B19" s="71"/>
      <c r="C19" s="721"/>
      <c r="D19" s="723"/>
      <c r="E19" s="729"/>
      <c r="F19" s="726" t="s">
        <v>264</v>
      </c>
      <c r="G19" s="727"/>
      <c r="H19" s="251"/>
      <c r="I19" s="254" t="s">
        <v>80</v>
      </c>
      <c r="J19" s="268">
        <v>43.5</v>
      </c>
      <c r="K19" s="270" t="s">
        <v>81</v>
      </c>
      <c r="L19" s="282">
        <f t="shared" si="2"/>
        <v>0</v>
      </c>
      <c r="M19" s="764"/>
      <c r="N19" s="284">
        <f t="shared" si="0"/>
        <v>1.1223000000000001</v>
      </c>
      <c r="O19" s="281">
        <f t="shared" si="3"/>
        <v>0</v>
      </c>
      <c r="P19" s="132">
        <v>1.3899999999999999E-2</v>
      </c>
      <c r="Q19" s="134" t="s">
        <v>82</v>
      </c>
      <c r="R19" s="130" t="s">
        <v>83</v>
      </c>
      <c r="S19" s="323">
        <f t="shared" si="1"/>
        <v>2.2170000000000001</v>
      </c>
      <c r="T19" s="426">
        <f t="shared" si="4"/>
        <v>0</v>
      </c>
    </row>
    <row r="20" spans="2:20" ht="27.6" customHeight="1">
      <c r="B20" s="71"/>
      <c r="C20" s="721"/>
      <c r="D20" s="723"/>
      <c r="E20" s="728" t="s">
        <v>304</v>
      </c>
      <c r="F20" s="726" t="s">
        <v>184</v>
      </c>
      <c r="G20" s="727"/>
      <c r="H20" s="251"/>
      <c r="I20" s="253" t="s">
        <v>85</v>
      </c>
      <c r="J20" s="268">
        <v>29</v>
      </c>
      <c r="K20" s="269" t="s">
        <v>86</v>
      </c>
      <c r="L20" s="282">
        <f t="shared" si="2"/>
        <v>0</v>
      </c>
      <c r="M20" s="764"/>
      <c r="N20" s="284">
        <f t="shared" si="0"/>
        <v>0.74819999999999998</v>
      </c>
      <c r="O20" s="281">
        <f t="shared" si="3"/>
        <v>0</v>
      </c>
      <c r="P20" s="132">
        <v>2.4500000000000001E-2</v>
      </c>
      <c r="Q20" s="134" t="s">
        <v>87</v>
      </c>
      <c r="R20" s="130" t="s">
        <v>88</v>
      </c>
      <c r="S20" s="323">
        <f t="shared" si="1"/>
        <v>2.6051000000000002</v>
      </c>
      <c r="T20" s="426">
        <f t="shared" si="4"/>
        <v>0</v>
      </c>
    </row>
    <row r="21" spans="2:20" ht="27.6" customHeight="1">
      <c r="B21" s="71"/>
      <c r="C21" s="721"/>
      <c r="D21" s="723"/>
      <c r="E21" s="732"/>
      <c r="F21" s="726" t="s">
        <v>185</v>
      </c>
      <c r="G21" s="727"/>
      <c r="H21" s="251"/>
      <c r="I21" s="253" t="s">
        <v>353</v>
      </c>
      <c r="J21" s="268">
        <v>25.7</v>
      </c>
      <c r="K21" s="269" t="s">
        <v>89</v>
      </c>
      <c r="L21" s="282">
        <f t="shared" si="2"/>
        <v>0</v>
      </c>
      <c r="M21" s="764"/>
      <c r="N21" s="284">
        <f t="shared" si="0"/>
        <v>0.66305999999999998</v>
      </c>
      <c r="O21" s="281">
        <f t="shared" si="3"/>
        <v>0</v>
      </c>
      <c r="P21" s="132">
        <v>2.47E-2</v>
      </c>
      <c r="Q21" s="134" t="s">
        <v>74</v>
      </c>
      <c r="R21" s="130" t="s">
        <v>303</v>
      </c>
      <c r="S21" s="323">
        <f t="shared" si="1"/>
        <v>2.3275000000000001</v>
      </c>
      <c r="T21" s="426">
        <f t="shared" si="4"/>
        <v>0</v>
      </c>
    </row>
    <row r="22" spans="2:20" ht="27.6" customHeight="1">
      <c r="B22" s="71"/>
      <c r="C22" s="721"/>
      <c r="D22" s="723"/>
      <c r="E22" s="729"/>
      <c r="F22" s="726" t="s">
        <v>186</v>
      </c>
      <c r="G22" s="727"/>
      <c r="H22" s="251"/>
      <c r="I22" s="253" t="s">
        <v>90</v>
      </c>
      <c r="J22" s="268">
        <v>26.9</v>
      </c>
      <c r="K22" s="269" t="s">
        <v>91</v>
      </c>
      <c r="L22" s="282">
        <f t="shared" si="2"/>
        <v>0</v>
      </c>
      <c r="M22" s="764"/>
      <c r="N22" s="284">
        <f t="shared" si="0"/>
        <v>0.69401999999999997</v>
      </c>
      <c r="O22" s="281">
        <f t="shared" si="3"/>
        <v>0</v>
      </c>
      <c r="P22" s="132">
        <v>2.5499999999999998E-2</v>
      </c>
      <c r="Q22" s="134" t="s">
        <v>82</v>
      </c>
      <c r="R22" s="130" t="s">
        <v>83</v>
      </c>
      <c r="S22" s="323">
        <f t="shared" si="1"/>
        <v>2.5150999999999999</v>
      </c>
      <c r="T22" s="426">
        <f t="shared" si="4"/>
        <v>0</v>
      </c>
    </row>
    <row r="23" spans="2:20" ht="27.6" customHeight="1">
      <c r="B23" s="71"/>
      <c r="C23" s="721"/>
      <c r="D23" s="723"/>
      <c r="E23" s="726" t="s">
        <v>265</v>
      </c>
      <c r="F23" s="727"/>
      <c r="G23" s="727"/>
      <c r="H23" s="251"/>
      <c r="I23" s="255" t="s">
        <v>310</v>
      </c>
      <c r="J23" s="268">
        <v>29.4</v>
      </c>
      <c r="K23" s="269" t="s">
        <v>260</v>
      </c>
      <c r="L23" s="282">
        <f t="shared" si="2"/>
        <v>0</v>
      </c>
      <c r="M23" s="764"/>
      <c r="N23" s="284">
        <f t="shared" si="0"/>
        <v>0.75851999999999997</v>
      </c>
      <c r="O23" s="281">
        <f t="shared" si="3"/>
        <v>0</v>
      </c>
      <c r="P23" s="132">
        <v>2.9399999999999999E-2</v>
      </c>
      <c r="Q23" s="134" t="s">
        <v>78</v>
      </c>
      <c r="R23" s="130" t="s">
        <v>301</v>
      </c>
      <c r="S23" s="323">
        <f t="shared" si="1"/>
        <v>3.1692999999999998</v>
      </c>
      <c r="T23" s="426">
        <f t="shared" si="4"/>
        <v>0</v>
      </c>
    </row>
    <row r="24" spans="2:20" ht="27.6" customHeight="1">
      <c r="B24" s="71"/>
      <c r="C24" s="721"/>
      <c r="D24" s="723"/>
      <c r="E24" s="726" t="s">
        <v>266</v>
      </c>
      <c r="F24" s="727"/>
      <c r="G24" s="727"/>
      <c r="H24" s="251"/>
      <c r="I24" s="255" t="s">
        <v>310</v>
      </c>
      <c r="J24" s="268">
        <v>37.299999999999997</v>
      </c>
      <c r="K24" s="269" t="s">
        <v>260</v>
      </c>
      <c r="L24" s="282">
        <f t="shared" si="2"/>
        <v>0</v>
      </c>
      <c r="M24" s="764"/>
      <c r="N24" s="284">
        <f t="shared" si="0"/>
        <v>0.96233999999999997</v>
      </c>
      <c r="O24" s="281">
        <f t="shared" si="3"/>
        <v>0</v>
      </c>
      <c r="P24" s="132">
        <v>2.0899999999999998E-2</v>
      </c>
      <c r="Q24" s="134" t="s">
        <v>78</v>
      </c>
      <c r="R24" s="130" t="s">
        <v>301</v>
      </c>
      <c r="S24" s="323">
        <f t="shared" si="1"/>
        <v>2.8584000000000001</v>
      </c>
      <c r="T24" s="426">
        <f t="shared" si="4"/>
        <v>0</v>
      </c>
    </row>
    <row r="25" spans="2:20" ht="27.6" customHeight="1">
      <c r="B25" s="71"/>
      <c r="C25" s="721"/>
      <c r="D25" s="723"/>
      <c r="E25" s="726" t="s">
        <v>267</v>
      </c>
      <c r="F25" s="727"/>
      <c r="G25" s="727"/>
      <c r="H25" s="251"/>
      <c r="I25" s="256" t="s">
        <v>80</v>
      </c>
      <c r="J25" s="268">
        <v>21.1</v>
      </c>
      <c r="K25" s="270" t="s">
        <v>81</v>
      </c>
      <c r="L25" s="282">
        <f t="shared" si="2"/>
        <v>0</v>
      </c>
      <c r="M25" s="764"/>
      <c r="N25" s="284">
        <f t="shared" si="0"/>
        <v>0.54437999999999998</v>
      </c>
      <c r="O25" s="281">
        <f t="shared" si="3"/>
        <v>0</v>
      </c>
      <c r="P25" s="135">
        <v>1.0999999999999999E-2</v>
      </c>
      <c r="Q25" s="134" t="s">
        <v>82</v>
      </c>
      <c r="R25" s="130" t="s">
        <v>83</v>
      </c>
      <c r="S25" s="323">
        <f t="shared" si="1"/>
        <v>0.85099999999999998</v>
      </c>
      <c r="T25" s="426">
        <f t="shared" si="4"/>
        <v>0</v>
      </c>
    </row>
    <row r="26" spans="2:20" ht="27.6" customHeight="1">
      <c r="B26" s="71"/>
      <c r="C26" s="721"/>
      <c r="D26" s="723"/>
      <c r="E26" s="726" t="s">
        <v>268</v>
      </c>
      <c r="F26" s="727"/>
      <c r="G26" s="727"/>
      <c r="H26" s="251"/>
      <c r="I26" s="256" t="s">
        <v>80</v>
      </c>
      <c r="J26" s="268">
        <v>3.41</v>
      </c>
      <c r="K26" s="270" t="s">
        <v>81</v>
      </c>
      <c r="L26" s="282">
        <f t="shared" si="2"/>
        <v>0</v>
      </c>
      <c r="M26" s="764"/>
      <c r="N26" s="284">
        <f t="shared" si="0"/>
        <v>8.7978000000000001E-2</v>
      </c>
      <c r="O26" s="281">
        <f t="shared" si="3"/>
        <v>0</v>
      </c>
      <c r="P26" s="135">
        <v>2.63E-2</v>
      </c>
      <c r="Q26" s="134" t="s">
        <v>82</v>
      </c>
      <c r="R26" s="130" t="s">
        <v>83</v>
      </c>
      <c r="S26" s="323">
        <f t="shared" si="1"/>
        <v>0.32883000000000001</v>
      </c>
      <c r="T26" s="426">
        <f t="shared" si="4"/>
        <v>0</v>
      </c>
    </row>
    <row r="27" spans="2:20" ht="27.6" customHeight="1">
      <c r="B27" s="71"/>
      <c r="C27" s="721"/>
      <c r="D27" s="723"/>
      <c r="E27" s="726" t="s">
        <v>269</v>
      </c>
      <c r="F27" s="727"/>
      <c r="G27" s="727"/>
      <c r="H27" s="251"/>
      <c r="I27" s="256" t="s">
        <v>80</v>
      </c>
      <c r="J27" s="268">
        <v>8.41</v>
      </c>
      <c r="K27" s="270" t="s">
        <v>81</v>
      </c>
      <c r="L27" s="282">
        <f t="shared" si="2"/>
        <v>0</v>
      </c>
      <c r="M27" s="764"/>
      <c r="N27" s="284">
        <f t="shared" si="0"/>
        <v>0.216978</v>
      </c>
      <c r="O27" s="281">
        <f t="shared" si="3"/>
        <v>0</v>
      </c>
      <c r="P27" s="135">
        <v>3.8399999999999997E-2</v>
      </c>
      <c r="Q27" s="134" t="s">
        <v>82</v>
      </c>
      <c r="R27" s="130" t="s">
        <v>83</v>
      </c>
      <c r="S27" s="323">
        <f t="shared" si="1"/>
        <v>1.1840999999999999</v>
      </c>
      <c r="T27" s="426">
        <f t="shared" si="4"/>
        <v>0</v>
      </c>
    </row>
    <row r="28" spans="2:20" ht="27.6" customHeight="1">
      <c r="B28" s="71"/>
      <c r="C28" s="721"/>
      <c r="D28" s="723"/>
      <c r="E28" s="743" t="s">
        <v>92</v>
      </c>
      <c r="F28" s="743" t="s">
        <v>93</v>
      </c>
      <c r="G28" s="247" t="s">
        <v>94</v>
      </c>
      <c r="H28" s="251"/>
      <c r="I28" s="256" t="s">
        <v>80</v>
      </c>
      <c r="J28" s="268">
        <v>45</v>
      </c>
      <c r="K28" s="270" t="s">
        <v>81</v>
      </c>
      <c r="L28" s="282">
        <f t="shared" si="2"/>
        <v>0</v>
      </c>
      <c r="M28" s="764"/>
      <c r="N28" s="284">
        <f t="shared" si="0"/>
        <v>1.161</v>
      </c>
      <c r="O28" s="281">
        <f t="shared" si="3"/>
        <v>0</v>
      </c>
      <c r="P28" s="135">
        <v>1.3599999999999999E-2</v>
      </c>
      <c r="Q28" s="134" t="s">
        <v>82</v>
      </c>
      <c r="R28" s="130" t="s">
        <v>83</v>
      </c>
      <c r="S28" s="323">
        <f t="shared" si="1"/>
        <v>2.2440000000000002</v>
      </c>
      <c r="T28" s="426">
        <f t="shared" si="4"/>
        <v>0</v>
      </c>
    </row>
    <row r="29" spans="2:20" ht="27.6" customHeight="1">
      <c r="B29" s="71"/>
      <c r="C29" s="721"/>
      <c r="D29" s="723"/>
      <c r="E29" s="785"/>
      <c r="F29" s="744"/>
      <c r="G29" s="380" t="s">
        <v>513</v>
      </c>
      <c r="H29" s="251"/>
      <c r="I29" s="256" t="s">
        <v>80</v>
      </c>
      <c r="J29" s="268">
        <v>43.12</v>
      </c>
      <c r="K29" s="270" t="s">
        <v>81</v>
      </c>
      <c r="L29" s="282">
        <f t="shared" si="2"/>
        <v>0</v>
      </c>
      <c r="M29" s="764"/>
      <c r="N29" s="284">
        <f t="shared" si="0"/>
        <v>1.11249</v>
      </c>
      <c r="O29" s="281">
        <f t="shared" si="3"/>
        <v>0</v>
      </c>
      <c r="P29" s="135">
        <v>1.3599999999999999E-2</v>
      </c>
      <c r="Q29" s="134" t="s">
        <v>82</v>
      </c>
      <c r="R29" s="130" t="s">
        <v>83</v>
      </c>
      <c r="S29" s="323">
        <f t="shared" si="1"/>
        <v>2.1501999999999999</v>
      </c>
      <c r="T29" s="426">
        <f t="shared" si="4"/>
        <v>0</v>
      </c>
    </row>
    <row r="30" spans="2:20" ht="27.6" customHeight="1">
      <c r="B30" s="71"/>
      <c r="C30" s="721"/>
      <c r="D30" s="723"/>
      <c r="E30" s="785"/>
      <c r="F30" s="744"/>
      <c r="G30" s="379" t="s">
        <v>514</v>
      </c>
      <c r="H30" s="251"/>
      <c r="I30" s="256" t="s">
        <v>80</v>
      </c>
      <c r="J30" s="268">
        <v>46.04</v>
      </c>
      <c r="K30" s="270" t="s">
        <v>81</v>
      </c>
      <c r="L30" s="282">
        <f t="shared" si="2"/>
        <v>0</v>
      </c>
      <c r="M30" s="764"/>
      <c r="N30" s="284">
        <f t="shared" si="0"/>
        <v>1.1878299999999999</v>
      </c>
      <c r="O30" s="281">
        <f t="shared" si="3"/>
        <v>0</v>
      </c>
      <c r="P30" s="135">
        <v>1.3599999999999999E-2</v>
      </c>
      <c r="Q30" s="134" t="s">
        <v>82</v>
      </c>
      <c r="R30" s="130" t="s">
        <v>83</v>
      </c>
      <c r="S30" s="323">
        <f t="shared" si="1"/>
        <v>2.2957999999999998</v>
      </c>
      <c r="T30" s="426">
        <f t="shared" si="4"/>
        <v>0</v>
      </c>
    </row>
    <row r="31" spans="2:20" ht="27.6" customHeight="1">
      <c r="B31" s="71"/>
      <c r="C31" s="721"/>
      <c r="D31" s="723"/>
      <c r="E31" s="785"/>
      <c r="F31" s="744"/>
      <c r="G31" s="379" t="s">
        <v>515</v>
      </c>
      <c r="H31" s="251"/>
      <c r="I31" s="256" t="s">
        <v>80</v>
      </c>
      <c r="J31" s="268">
        <v>41.86</v>
      </c>
      <c r="K31" s="270" t="s">
        <v>462</v>
      </c>
      <c r="L31" s="282">
        <f t="shared" si="2"/>
        <v>0</v>
      </c>
      <c r="M31" s="764"/>
      <c r="N31" s="284">
        <f t="shared" si="0"/>
        <v>1.0799799999999999</v>
      </c>
      <c r="O31" s="281">
        <f t="shared" si="3"/>
        <v>0</v>
      </c>
      <c r="P31" s="135">
        <v>1.3599999999999999E-2</v>
      </c>
      <c r="Q31" s="134" t="s">
        <v>463</v>
      </c>
      <c r="R31" s="130" t="s">
        <v>474</v>
      </c>
      <c r="S31" s="323">
        <f t="shared" si="1"/>
        <v>2.0874000000000001</v>
      </c>
      <c r="T31" s="426">
        <f t="shared" si="4"/>
        <v>0</v>
      </c>
    </row>
    <row r="32" spans="2:20" ht="27.6" customHeight="1">
      <c r="B32" s="71"/>
      <c r="C32" s="721"/>
      <c r="D32" s="723"/>
      <c r="E32" s="785"/>
      <c r="F32" s="744"/>
      <c r="G32" s="379" t="s">
        <v>517</v>
      </c>
      <c r="H32" s="251"/>
      <c r="I32" s="256" t="s">
        <v>542</v>
      </c>
      <c r="J32" s="268">
        <v>43.4</v>
      </c>
      <c r="K32" s="270" t="s">
        <v>518</v>
      </c>
      <c r="L32" s="282">
        <f t="shared" si="2"/>
        <v>0</v>
      </c>
      <c r="M32" s="764"/>
      <c r="N32" s="284">
        <f t="shared" si="0"/>
        <v>1.11972</v>
      </c>
      <c r="O32" s="281">
        <f t="shared" si="3"/>
        <v>0</v>
      </c>
      <c r="P32" s="135">
        <v>1.3599999999999999E-2</v>
      </c>
      <c r="Q32" s="134" t="s">
        <v>467</v>
      </c>
      <c r="R32" s="130" t="s">
        <v>475</v>
      </c>
      <c r="S32" s="323">
        <f t="shared" si="1"/>
        <v>2.1642000000000001</v>
      </c>
      <c r="T32" s="426">
        <f t="shared" si="4"/>
        <v>0</v>
      </c>
    </row>
    <row r="33" spans="2:20" ht="27.6" customHeight="1">
      <c r="B33" s="71"/>
      <c r="C33" s="721"/>
      <c r="D33" s="723"/>
      <c r="E33" s="785"/>
      <c r="F33" s="744"/>
      <c r="G33" s="379" t="s">
        <v>516</v>
      </c>
      <c r="H33" s="251"/>
      <c r="I33" s="256" t="s">
        <v>80</v>
      </c>
      <c r="J33" s="268">
        <v>29.3</v>
      </c>
      <c r="K33" s="270" t="s">
        <v>81</v>
      </c>
      <c r="L33" s="282">
        <f t="shared" si="2"/>
        <v>0</v>
      </c>
      <c r="M33" s="764"/>
      <c r="N33" s="284">
        <f t="shared" si="0"/>
        <v>0.75593999999999995</v>
      </c>
      <c r="O33" s="281">
        <f t="shared" si="3"/>
        <v>0</v>
      </c>
      <c r="P33" s="135">
        <v>1.3599999999999999E-2</v>
      </c>
      <c r="Q33" s="134" t="s">
        <v>82</v>
      </c>
      <c r="R33" s="130" t="s">
        <v>83</v>
      </c>
      <c r="S33" s="323">
        <f t="shared" si="1"/>
        <v>1.4610000000000001</v>
      </c>
      <c r="T33" s="426">
        <f t="shared" si="4"/>
        <v>0</v>
      </c>
    </row>
    <row r="34" spans="2:20" ht="27.6" customHeight="1">
      <c r="B34" s="71"/>
      <c r="C34" s="721"/>
      <c r="D34" s="723"/>
      <c r="E34" s="785"/>
      <c r="F34" s="744"/>
      <c r="G34" s="248"/>
      <c r="H34" s="251"/>
      <c r="I34" s="256" t="s">
        <v>80</v>
      </c>
      <c r="J34" s="759"/>
      <c r="K34" s="760"/>
      <c r="L34" s="282">
        <f>IF(ISERROR(H34*J34),"",H34*J34)</f>
        <v>0</v>
      </c>
      <c r="M34" s="764"/>
      <c r="N34" s="284" t="e">
        <f t="shared" si="0"/>
        <v>#NUM!</v>
      </c>
      <c r="O34" s="281">
        <f>IF(ISERROR(H34*J34*M$6),"",H34*J34*M$6)</f>
        <v>0</v>
      </c>
      <c r="P34" s="761"/>
      <c r="Q34" s="762"/>
      <c r="R34" s="130" t="s">
        <v>303</v>
      </c>
      <c r="S34" s="323" t="e">
        <f t="shared" si="1"/>
        <v>#NUM!</v>
      </c>
      <c r="T34" s="426">
        <f>IF(ISERROR(H34*J34*P34*44/12),"",H34*J34*P34*44/12)</f>
        <v>0</v>
      </c>
    </row>
    <row r="35" spans="2:20" ht="27.6" customHeight="1">
      <c r="B35" s="71"/>
      <c r="C35" s="721"/>
      <c r="D35" s="723"/>
      <c r="E35" s="785"/>
      <c r="F35" s="745"/>
      <c r="G35" s="248"/>
      <c r="H35" s="251"/>
      <c r="I35" s="256" t="s">
        <v>80</v>
      </c>
      <c r="J35" s="759"/>
      <c r="K35" s="760"/>
      <c r="L35" s="282">
        <f>IF(ISERROR(H35*J35),"",H35*J35)</f>
        <v>0</v>
      </c>
      <c r="M35" s="764"/>
      <c r="N35" s="284" t="e">
        <f t="shared" si="0"/>
        <v>#NUM!</v>
      </c>
      <c r="O35" s="281">
        <f>IF(ISERROR(H35*J35*M$6),"",H35*J35*M$6)</f>
        <v>0</v>
      </c>
      <c r="P35" s="761"/>
      <c r="Q35" s="762"/>
      <c r="R35" s="130" t="s">
        <v>303</v>
      </c>
      <c r="S35" s="323" t="e">
        <f t="shared" si="1"/>
        <v>#NUM!</v>
      </c>
      <c r="T35" s="426">
        <f>IF(ISERROR(H35*J35*P35*44/12),"",H35*J35*P35*44/12)</f>
        <v>0</v>
      </c>
    </row>
    <row r="36" spans="2:20" ht="27.6" customHeight="1">
      <c r="B36" s="71"/>
      <c r="C36" s="721"/>
      <c r="D36" s="723"/>
      <c r="E36" s="785"/>
      <c r="F36" s="238"/>
      <c r="G36" s="249"/>
      <c r="H36" s="257"/>
      <c r="I36" s="258"/>
      <c r="J36" s="271"/>
      <c r="K36" s="258" t="s">
        <v>465</v>
      </c>
      <c r="L36" s="285"/>
      <c r="M36" s="764"/>
      <c r="N36" s="286"/>
      <c r="O36" s="282"/>
      <c r="P36" s="241"/>
      <c r="Q36" s="239" t="s">
        <v>464</v>
      </c>
      <c r="R36" s="240" t="s">
        <v>475</v>
      </c>
      <c r="S36" s="323" t="e">
        <f t="shared" si="1"/>
        <v>#NUM!</v>
      </c>
      <c r="T36" s="427"/>
    </row>
    <row r="37" spans="2:20" ht="27.6" customHeight="1" thickBot="1">
      <c r="B37" s="71"/>
      <c r="C37" s="721"/>
      <c r="D37" s="723"/>
      <c r="E37" s="786"/>
      <c r="F37" s="730"/>
      <c r="G37" s="731"/>
      <c r="H37" s="259"/>
      <c r="I37" s="260"/>
      <c r="J37" s="272"/>
      <c r="K37" s="260" t="s">
        <v>466</v>
      </c>
      <c r="L37" s="287">
        <f>IF(ISERROR(H37*J37),"",H37*J37)</f>
        <v>0</v>
      </c>
      <c r="M37" s="765"/>
      <c r="N37" s="288" t="e">
        <f t="shared" si="0"/>
        <v>#NUM!</v>
      </c>
      <c r="O37" s="289">
        <f>IF(ISERROR(H37*J37*M$6),"",H37*J37*M$6)</f>
        <v>0</v>
      </c>
      <c r="P37" s="235"/>
      <c r="Q37" s="236" t="s">
        <v>464</v>
      </c>
      <c r="R37" s="237" t="s">
        <v>303</v>
      </c>
      <c r="S37" s="324" t="e">
        <f t="shared" si="1"/>
        <v>#NUM!</v>
      </c>
      <c r="T37" s="428">
        <f>IF(ISERROR(H37*J37*P37*44/12),"",H37*J37*P37*44/12)</f>
        <v>0</v>
      </c>
    </row>
    <row r="38" spans="2:20" ht="27.6" customHeight="1" thickTop="1">
      <c r="B38" s="71"/>
      <c r="C38" s="721"/>
      <c r="D38" s="723"/>
      <c r="E38" s="233"/>
      <c r="F38" s="234"/>
      <c r="G38" s="234"/>
      <c r="H38" s="766" t="s">
        <v>103</v>
      </c>
      <c r="I38" s="767"/>
      <c r="J38" s="768" t="s">
        <v>53</v>
      </c>
      <c r="K38" s="769"/>
      <c r="L38" s="290" t="s">
        <v>54</v>
      </c>
      <c r="M38" s="291" t="s">
        <v>106</v>
      </c>
      <c r="N38" s="292"/>
      <c r="O38" s="293" t="s">
        <v>56</v>
      </c>
      <c r="P38" s="770" t="s">
        <v>108</v>
      </c>
      <c r="Q38" s="771"/>
      <c r="R38" s="141" t="s">
        <v>109</v>
      </c>
      <c r="S38" s="325"/>
      <c r="T38" s="429" t="s">
        <v>110</v>
      </c>
    </row>
    <row r="39" spans="2:20" ht="27.6" customHeight="1">
      <c r="B39" s="71"/>
      <c r="C39" s="721"/>
      <c r="D39" s="723"/>
      <c r="E39" s="726" t="s">
        <v>305</v>
      </c>
      <c r="F39" s="727"/>
      <c r="G39" s="727"/>
      <c r="H39" s="251"/>
      <c r="I39" s="253" t="s">
        <v>95</v>
      </c>
      <c r="J39" s="273">
        <v>1.02</v>
      </c>
      <c r="K39" s="253" t="s">
        <v>96</v>
      </c>
      <c r="L39" s="282">
        <f t="shared" si="2"/>
        <v>0</v>
      </c>
      <c r="M39" s="756">
        <v>2.5799999999999998E-3</v>
      </c>
      <c r="N39" s="284">
        <f t="shared" si="0"/>
        <v>2.6315999999999999E-2</v>
      </c>
      <c r="O39" s="281">
        <f>H39*J39*M$39</f>
        <v>0</v>
      </c>
      <c r="P39" s="395">
        <v>0.06</v>
      </c>
      <c r="Q39" s="134" t="s">
        <v>97</v>
      </c>
      <c r="R39" s="128" t="s">
        <v>295</v>
      </c>
      <c r="S39" s="323" t="e">
        <f>ROUNDDOWN(H39*J39*P39,2-INT(LOG(ABS(H39*J39*P39))))</f>
        <v>#NUM!</v>
      </c>
      <c r="T39" s="426">
        <f>H39*P39</f>
        <v>0</v>
      </c>
    </row>
    <row r="40" spans="2:20" ht="27.6" customHeight="1">
      <c r="B40" s="71"/>
      <c r="C40" s="721"/>
      <c r="D40" s="723"/>
      <c r="E40" s="781" t="s">
        <v>98</v>
      </c>
      <c r="F40" s="782"/>
      <c r="G40" s="782"/>
      <c r="H40" s="251"/>
      <c r="I40" s="253" t="s">
        <v>95</v>
      </c>
      <c r="J40" s="273">
        <v>1.36</v>
      </c>
      <c r="K40" s="253" t="s">
        <v>96</v>
      </c>
      <c r="L40" s="282">
        <f t="shared" si="2"/>
        <v>0</v>
      </c>
      <c r="M40" s="757"/>
      <c r="N40" s="284">
        <f t="shared" si="0"/>
        <v>3.5088000000000001E-2</v>
      </c>
      <c r="O40" s="281">
        <f>H40*J40*M$39</f>
        <v>0</v>
      </c>
      <c r="P40" s="395">
        <v>5.7000000000000002E-2</v>
      </c>
      <c r="Q40" s="134" t="s">
        <v>97</v>
      </c>
      <c r="R40" s="128" t="s">
        <v>295</v>
      </c>
      <c r="S40" s="323" t="e">
        <f>ROUNDDOWN(H40*J40*P40,2-INT(LOG(ABS(H40*J40*P40))))</f>
        <v>#NUM!</v>
      </c>
      <c r="T40" s="426">
        <f>H40*P40</f>
        <v>0</v>
      </c>
    </row>
    <row r="41" spans="2:20" ht="27.6" customHeight="1">
      <c r="B41" s="71"/>
      <c r="C41" s="721"/>
      <c r="D41" s="723"/>
      <c r="E41" s="726" t="s">
        <v>270</v>
      </c>
      <c r="F41" s="727"/>
      <c r="G41" s="727"/>
      <c r="H41" s="251"/>
      <c r="I41" s="253" t="s">
        <v>99</v>
      </c>
      <c r="J41" s="273">
        <v>1.36</v>
      </c>
      <c r="K41" s="253" t="s">
        <v>100</v>
      </c>
      <c r="L41" s="282">
        <f t="shared" si="2"/>
        <v>0</v>
      </c>
      <c r="M41" s="757"/>
      <c r="N41" s="284">
        <f t="shared" si="0"/>
        <v>3.5088000000000001E-2</v>
      </c>
      <c r="O41" s="281">
        <f>H41*J41*M$39</f>
        <v>0</v>
      </c>
      <c r="P41" s="395">
        <v>5.7000000000000002E-2</v>
      </c>
      <c r="Q41" s="134" t="s">
        <v>101</v>
      </c>
      <c r="R41" s="128" t="s">
        <v>295</v>
      </c>
      <c r="S41" s="323" t="e">
        <f>ROUNDDOWN(H41*J41*P41,2-INT(LOG(ABS(H41*J41*P41))))</f>
        <v>#NUM!</v>
      </c>
      <c r="T41" s="426">
        <f>H41*P41</f>
        <v>0</v>
      </c>
    </row>
    <row r="42" spans="2:20" ht="27.6" customHeight="1">
      <c r="B42" s="71"/>
      <c r="C42" s="721"/>
      <c r="D42" s="723"/>
      <c r="E42" s="726" t="s">
        <v>271</v>
      </c>
      <c r="F42" s="727"/>
      <c r="G42" s="727"/>
      <c r="H42" s="251"/>
      <c r="I42" s="253" t="s">
        <v>99</v>
      </c>
      <c r="J42" s="274">
        <v>1.36</v>
      </c>
      <c r="K42" s="253" t="s">
        <v>100</v>
      </c>
      <c r="L42" s="282">
        <f t="shared" si="2"/>
        <v>0</v>
      </c>
      <c r="M42" s="758"/>
      <c r="N42" s="284">
        <f t="shared" si="0"/>
        <v>3.5088000000000001E-2</v>
      </c>
      <c r="O42" s="281">
        <f>H42*J42*M$39</f>
        <v>0</v>
      </c>
      <c r="P42" s="395">
        <v>5.7000000000000002E-2</v>
      </c>
      <c r="Q42" s="134" t="s">
        <v>461</v>
      </c>
      <c r="R42" s="128" t="s">
        <v>295</v>
      </c>
      <c r="S42" s="323" t="e">
        <f>ROUNDDOWN(H42*J42*P42,2-INT(LOG(ABS(H42*J42*P42))))</f>
        <v>#NUM!</v>
      </c>
      <c r="T42" s="426">
        <f>H42*P42</f>
        <v>0</v>
      </c>
    </row>
    <row r="43" spans="2:20" ht="27.6" customHeight="1" thickBot="1">
      <c r="B43" s="71"/>
      <c r="C43" s="721"/>
      <c r="D43" s="229"/>
      <c r="E43" s="783" t="s">
        <v>459</v>
      </c>
      <c r="F43" s="784"/>
      <c r="G43" s="784"/>
      <c r="H43" s="261"/>
      <c r="I43" s="127" t="s">
        <v>460</v>
      </c>
      <c r="J43" s="122"/>
      <c r="K43" s="127"/>
      <c r="L43" s="294"/>
      <c r="M43" s="295"/>
      <c r="N43" s="288"/>
      <c r="O43" s="294"/>
      <c r="P43" s="231"/>
      <c r="Q43" s="232" t="s">
        <v>521</v>
      </c>
      <c r="R43" s="123"/>
      <c r="S43" s="324"/>
      <c r="T43" s="428">
        <f>H43*P43</f>
        <v>0</v>
      </c>
    </row>
    <row r="44" spans="2:20" ht="27.6" customHeight="1" thickBot="1">
      <c r="B44" s="71"/>
      <c r="C44" s="721"/>
      <c r="D44" s="136"/>
      <c r="E44" s="787" t="s">
        <v>102</v>
      </c>
      <c r="F44" s="788"/>
      <c r="G44" s="788"/>
      <c r="H44" s="752"/>
      <c r="I44" s="753"/>
      <c r="J44" s="748"/>
      <c r="K44" s="749"/>
      <c r="L44" s="296">
        <f>SUM(L6:L42)</f>
        <v>0</v>
      </c>
      <c r="M44" s="297"/>
      <c r="N44" s="298"/>
      <c r="O44" s="299">
        <f>L44*M6</f>
        <v>0</v>
      </c>
      <c r="P44" s="750"/>
      <c r="Q44" s="751"/>
      <c r="R44" s="138"/>
      <c r="S44" s="326"/>
      <c r="T44" s="430">
        <f>SUM(T6:T43)</f>
        <v>0</v>
      </c>
    </row>
    <row r="45" spans="2:20" ht="27.6" customHeight="1" thickTop="1">
      <c r="B45" s="71"/>
      <c r="C45" s="721"/>
      <c r="D45" s="733" t="s">
        <v>568</v>
      </c>
      <c r="E45" s="139"/>
      <c r="F45" s="140"/>
      <c r="G45" s="140"/>
      <c r="H45" s="766" t="s">
        <v>103</v>
      </c>
      <c r="I45" s="767"/>
      <c r="J45" s="768" t="s">
        <v>104</v>
      </c>
      <c r="K45" s="769"/>
      <c r="L45" s="290" t="s">
        <v>105</v>
      </c>
      <c r="M45" s="291" t="s">
        <v>106</v>
      </c>
      <c r="N45" s="292"/>
      <c r="O45" s="293" t="s">
        <v>107</v>
      </c>
      <c r="P45" s="770" t="s">
        <v>108</v>
      </c>
      <c r="Q45" s="771"/>
      <c r="R45" s="141" t="s">
        <v>109</v>
      </c>
      <c r="S45" s="325"/>
      <c r="T45" s="429" t="s">
        <v>110</v>
      </c>
    </row>
    <row r="46" spans="2:20" ht="27.6" customHeight="1">
      <c r="B46" s="71"/>
      <c r="C46" s="721"/>
      <c r="D46" s="734"/>
      <c r="E46" s="736" t="s">
        <v>273</v>
      </c>
      <c r="F46" s="142" t="s">
        <v>274</v>
      </c>
      <c r="G46" s="250"/>
      <c r="H46" s="251"/>
      <c r="I46" s="262" t="s">
        <v>111</v>
      </c>
      <c r="J46" s="274">
        <v>9.9700000000000006</v>
      </c>
      <c r="K46" s="275" t="s">
        <v>275</v>
      </c>
      <c r="L46" s="281">
        <f>H46*J46</f>
        <v>0</v>
      </c>
      <c r="M46" s="772">
        <v>2.58E-2</v>
      </c>
      <c r="N46" s="300">
        <f>ROUNDDOWN(J46*M$46,5-INT(LOG(ABS(J46*M$46))))</f>
        <v>0.25722600000000001</v>
      </c>
      <c r="O46" s="281">
        <f>H46*J46*M$46</f>
        <v>0</v>
      </c>
      <c r="P46" s="144">
        <v>0.495</v>
      </c>
      <c r="Q46" s="134" t="s">
        <v>112</v>
      </c>
      <c r="R46" s="128" t="s">
        <v>113</v>
      </c>
      <c r="S46" s="144" t="s">
        <v>113</v>
      </c>
      <c r="T46" s="431">
        <f>H46*P46</f>
        <v>0</v>
      </c>
    </row>
    <row r="47" spans="2:20" ht="27.6" customHeight="1">
      <c r="B47" s="71"/>
      <c r="C47" s="721"/>
      <c r="D47" s="734"/>
      <c r="E47" s="737"/>
      <c r="F47" s="145" t="s">
        <v>187</v>
      </c>
      <c r="G47" s="145"/>
      <c r="H47" s="251"/>
      <c r="I47" s="256" t="s">
        <v>111</v>
      </c>
      <c r="J47" s="274">
        <v>9.2799999999999994</v>
      </c>
      <c r="K47" s="254" t="s">
        <v>275</v>
      </c>
      <c r="L47" s="281">
        <f>H47*J47</f>
        <v>0</v>
      </c>
      <c r="M47" s="773"/>
      <c r="N47" s="300">
        <f>ROUNDDOWN(J47*M$46,5-INT(LOG(ABS(J47*M$46))))</f>
        <v>0.239424</v>
      </c>
      <c r="O47" s="281">
        <f>H47*J47*M$46</f>
        <v>0</v>
      </c>
      <c r="P47" s="144">
        <v>0.495</v>
      </c>
      <c r="Q47" s="133" t="s">
        <v>112</v>
      </c>
      <c r="R47" s="128" t="s">
        <v>295</v>
      </c>
      <c r="S47" s="144" t="s">
        <v>295</v>
      </c>
      <c r="T47" s="431">
        <f>H47*P47</f>
        <v>0</v>
      </c>
    </row>
    <row r="48" spans="2:20" ht="27.6" customHeight="1">
      <c r="B48" s="71"/>
      <c r="C48" s="721"/>
      <c r="D48" s="734"/>
      <c r="E48" s="738" t="s">
        <v>114</v>
      </c>
      <c r="F48" s="739"/>
      <c r="G48" s="739"/>
      <c r="H48" s="251"/>
      <c r="I48" s="254" t="s">
        <v>111</v>
      </c>
      <c r="J48" s="274">
        <v>9.76</v>
      </c>
      <c r="K48" s="254" t="s">
        <v>275</v>
      </c>
      <c r="L48" s="281">
        <f>H48*J48</f>
        <v>0</v>
      </c>
      <c r="M48" s="773"/>
      <c r="N48" s="300">
        <f>ROUNDDOWN(J48*M$46,5-INT(LOG(ABS(J48*M$46))))</f>
        <v>0.25180799999999998</v>
      </c>
      <c r="O48" s="281">
        <f>H48*J48*M$46</f>
        <v>0</v>
      </c>
      <c r="P48" s="144">
        <v>0.495</v>
      </c>
      <c r="Q48" s="133" t="s">
        <v>112</v>
      </c>
      <c r="R48" s="128"/>
      <c r="S48" s="323"/>
      <c r="T48" s="431">
        <f>H48*P48</f>
        <v>0</v>
      </c>
    </row>
    <row r="49" spans="2:20" ht="27.6" customHeight="1">
      <c r="B49" s="71"/>
      <c r="C49" s="131"/>
      <c r="D49" s="734"/>
      <c r="E49" s="775" t="s">
        <v>115</v>
      </c>
      <c r="F49" s="776"/>
      <c r="G49" s="776"/>
      <c r="H49" s="251"/>
      <c r="I49" s="256" t="s">
        <v>111</v>
      </c>
      <c r="J49" s="777"/>
      <c r="K49" s="778"/>
      <c r="L49" s="301"/>
      <c r="M49" s="773"/>
      <c r="N49" s="302"/>
      <c r="O49" s="301"/>
      <c r="P49" s="144">
        <v>0.495</v>
      </c>
      <c r="Q49" s="133" t="s">
        <v>112</v>
      </c>
      <c r="R49" s="130"/>
      <c r="S49" s="323"/>
      <c r="T49" s="431">
        <f>H49*P49</f>
        <v>0</v>
      </c>
    </row>
    <row r="50" spans="2:20" ht="27.6" customHeight="1">
      <c r="B50" s="71"/>
      <c r="C50" s="131"/>
      <c r="D50" s="734"/>
      <c r="E50" s="775" t="s">
        <v>116</v>
      </c>
      <c r="F50" s="776"/>
      <c r="G50" s="776"/>
      <c r="H50" s="251"/>
      <c r="I50" s="254" t="s">
        <v>111</v>
      </c>
      <c r="J50" s="777"/>
      <c r="K50" s="778"/>
      <c r="L50" s="301"/>
      <c r="M50" s="774"/>
      <c r="N50" s="302"/>
      <c r="O50" s="304"/>
      <c r="P50" s="144">
        <v>0.495</v>
      </c>
      <c r="Q50" s="133" t="s">
        <v>112</v>
      </c>
      <c r="R50" s="130"/>
      <c r="S50" s="323"/>
      <c r="T50" s="431">
        <f>-(H50*P50/2)</f>
        <v>0</v>
      </c>
    </row>
    <row r="51" spans="2:20" ht="27.6" customHeight="1" thickBot="1">
      <c r="B51" s="71"/>
      <c r="C51" s="131"/>
      <c r="D51" s="735"/>
      <c r="E51" s="741" t="s">
        <v>102</v>
      </c>
      <c r="F51" s="742"/>
      <c r="G51" s="742"/>
      <c r="H51" s="800"/>
      <c r="I51" s="801"/>
      <c r="J51" s="802"/>
      <c r="K51" s="803"/>
      <c r="L51" s="296">
        <f>SUM(L46:L48)</f>
        <v>0</v>
      </c>
      <c r="M51" s="305"/>
      <c r="N51" s="306"/>
      <c r="O51" s="307">
        <f>L51*M46</f>
        <v>0</v>
      </c>
      <c r="P51" s="808"/>
      <c r="Q51" s="809"/>
      <c r="R51" s="137"/>
      <c r="S51" s="327"/>
      <c r="T51" s="432">
        <f>SUM(T46:T50)-SUM(T60:T62)</f>
        <v>0</v>
      </c>
    </row>
    <row r="52" spans="2:20" ht="27.6" customHeight="1" thickTop="1">
      <c r="B52" s="71"/>
      <c r="C52" s="131"/>
      <c r="D52" s="823" t="s">
        <v>117</v>
      </c>
      <c r="E52" s="804" t="s">
        <v>118</v>
      </c>
      <c r="F52" s="805"/>
      <c r="G52" s="805"/>
      <c r="H52" s="251"/>
      <c r="I52" s="263" t="s">
        <v>119</v>
      </c>
      <c r="J52" s="806"/>
      <c r="K52" s="807"/>
      <c r="L52" s="308"/>
      <c r="M52" s="309"/>
      <c r="N52" s="310"/>
      <c r="O52" s="311"/>
      <c r="P52" s="406"/>
      <c r="Q52" s="146" t="s">
        <v>520</v>
      </c>
      <c r="R52" s="147"/>
      <c r="S52" s="143" t="e">
        <f>ROUNDDOWN(J52*P52*44/12,2-INT(LOG(ABS(J52*M$6*P52*44/12))))</f>
        <v>#NUM!</v>
      </c>
      <c r="T52" s="431">
        <f>IF(ISERROR(-ABS(H52*P52)),"",-ABS(H52*P52))</f>
        <v>0</v>
      </c>
    </row>
    <row r="53" spans="2:20" ht="27.6" customHeight="1">
      <c r="B53" s="71"/>
      <c r="C53" s="131"/>
      <c r="D53" s="823"/>
      <c r="E53" s="738" t="s">
        <v>120</v>
      </c>
      <c r="F53" s="739"/>
      <c r="G53" s="739"/>
      <c r="H53" s="251"/>
      <c r="I53" s="254" t="s">
        <v>111</v>
      </c>
      <c r="J53" s="777"/>
      <c r="K53" s="778"/>
      <c r="L53" s="301"/>
      <c r="M53" s="309"/>
      <c r="N53" s="312"/>
      <c r="O53" s="313"/>
      <c r="P53" s="407"/>
      <c r="Q53" s="381" t="s">
        <v>519</v>
      </c>
      <c r="R53" s="147"/>
      <c r="S53" s="143" t="e">
        <f>ROUNDDOWN(J53*P53*44/12,2-INT(LOG(ABS(J53*M$6*P53*44/12))))</f>
        <v>#NUM!</v>
      </c>
      <c r="T53" s="431">
        <f>IF(ISERROR(-ABS(H53*P53)),"",-ABS(H53*P53))</f>
        <v>0</v>
      </c>
    </row>
    <row r="54" spans="2:20" ht="27.6" customHeight="1" thickBot="1">
      <c r="B54" s="71"/>
      <c r="C54" s="131"/>
      <c r="D54" s="823"/>
      <c r="E54" s="741" t="s">
        <v>102</v>
      </c>
      <c r="F54" s="742"/>
      <c r="G54" s="742"/>
      <c r="H54" s="800"/>
      <c r="I54" s="803"/>
      <c r="J54" s="802"/>
      <c r="K54" s="803"/>
      <c r="L54" s="314"/>
      <c r="M54" s="315"/>
      <c r="N54" s="316"/>
      <c r="O54" s="317"/>
      <c r="P54" s="813"/>
      <c r="Q54" s="814"/>
      <c r="R54" s="147"/>
      <c r="S54" s="328"/>
      <c r="T54" s="432">
        <f>SUM(T52:T53)</f>
        <v>0</v>
      </c>
    </row>
    <row r="55" spans="2:20" ht="27.6" customHeight="1" thickTop="1" thickBot="1">
      <c r="B55" s="71"/>
      <c r="C55" s="148"/>
      <c r="D55" s="815" t="s">
        <v>557</v>
      </c>
      <c r="E55" s="816"/>
      <c r="F55" s="816"/>
      <c r="G55" s="816"/>
      <c r="H55" s="817" t="s">
        <v>242</v>
      </c>
      <c r="I55" s="818"/>
      <c r="J55" s="819"/>
      <c r="K55" s="820"/>
      <c r="L55" s="318"/>
      <c r="M55" s="319"/>
      <c r="N55" s="319"/>
      <c r="O55" s="318"/>
      <c r="P55" s="821"/>
      <c r="Q55" s="822"/>
      <c r="R55" s="149"/>
      <c r="S55" s="244"/>
      <c r="T55" s="424">
        <v>0</v>
      </c>
    </row>
    <row r="56" spans="2:20" ht="27.6" customHeight="1" thickTop="1" thickBot="1">
      <c r="B56" s="71"/>
      <c r="C56" s="330"/>
      <c r="D56" s="828" t="s">
        <v>121</v>
      </c>
      <c r="E56" s="829"/>
      <c r="F56" s="829"/>
      <c r="G56" s="829"/>
      <c r="H56" s="830"/>
      <c r="I56" s="831"/>
      <c r="J56" s="832"/>
      <c r="K56" s="833"/>
      <c r="L56" s="331">
        <f>SUM(L44,L51)</f>
        <v>0</v>
      </c>
      <c r="M56" s="320">
        <v>2.58E-2</v>
      </c>
      <c r="N56" s="321"/>
      <c r="O56" s="332">
        <f>L56*M56</f>
        <v>0</v>
      </c>
      <c r="P56" s="811"/>
      <c r="Q56" s="812"/>
      <c r="R56" s="151"/>
      <c r="S56" s="243"/>
      <c r="T56" s="408">
        <f>IF(T44+T51+T54-ABS(T55)&lt;0,0,T44+T51+T54-ABS(T55))</f>
        <v>0</v>
      </c>
    </row>
    <row r="57" spans="2:20" ht="14.4" customHeight="1">
      <c r="C57" s="405" t="s">
        <v>2062</v>
      </c>
    </row>
    <row r="58" spans="2:20">
      <c r="C58" s="405" t="s">
        <v>2063</v>
      </c>
      <c r="D58" s="397"/>
      <c r="E58" s="397"/>
      <c r="F58" s="397"/>
      <c r="G58" s="397"/>
      <c r="H58" s="397"/>
      <c r="I58" s="397"/>
      <c r="J58" s="397"/>
      <c r="K58" s="397"/>
      <c r="L58" s="397"/>
      <c r="M58" s="397"/>
      <c r="N58" s="397"/>
      <c r="O58" s="397"/>
      <c r="P58" s="397"/>
      <c r="Q58" s="397"/>
      <c r="R58" s="397"/>
      <c r="S58" s="397"/>
      <c r="T58" s="397"/>
    </row>
    <row r="59" spans="2:20">
      <c r="C59" s="397"/>
      <c r="D59" s="824" t="s">
        <v>567</v>
      </c>
      <c r="E59" s="824"/>
      <c r="F59" s="824"/>
      <c r="G59" s="404" t="s">
        <v>569</v>
      </c>
      <c r="H59" s="398" t="s">
        <v>570</v>
      </c>
      <c r="I59" s="827" t="s">
        <v>572</v>
      </c>
      <c r="J59" s="827"/>
      <c r="K59" s="827"/>
      <c r="L59" s="827" t="s">
        <v>573</v>
      </c>
      <c r="M59" s="827"/>
      <c r="N59" s="827"/>
      <c r="O59" s="810" t="s">
        <v>571</v>
      </c>
      <c r="P59" s="810"/>
      <c r="Q59" s="810"/>
      <c r="R59" s="397"/>
      <c r="S59" s="397"/>
      <c r="T59" s="415" t="s">
        <v>1126</v>
      </c>
    </row>
    <row r="60" spans="2:20" s="403" customFormat="1" ht="22.2" customHeight="1">
      <c r="C60" s="397"/>
      <c r="D60" s="825"/>
      <c r="E60" s="826"/>
      <c r="F60" s="399" t="s">
        <v>111</v>
      </c>
      <c r="G60" s="401" t="str">
        <f>IFERROR(VLOOKUP(H60,非表示シート!A:B,2,FALSE),"")</f>
        <v/>
      </c>
      <c r="H60" s="400"/>
      <c r="I60" s="826"/>
      <c r="J60" s="826"/>
      <c r="K60" s="826"/>
      <c r="L60" s="826"/>
      <c r="M60" s="826"/>
      <c r="N60" s="826"/>
      <c r="O60" s="400"/>
      <c r="P60" s="810" t="s">
        <v>112</v>
      </c>
      <c r="Q60" s="810"/>
      <c r="R60" s="397"/>
      <c r="S60" s="397"/>
      <c r="T60" s="425">
        <f>IF(O60&lt;&gt;"",(D60*0.495)-(D60*O60),0)</f>
        <v>0</v>
      </c>
    </row>
    <row r="61" spans="2:20" s="403" customFormat="1" ht="22.2" customHeight="1">
      <c r="C61" s="397"/>
      <c r="D61" s="825"/>
      <c r="E61" s="826"/>
      <c r="F61" s="399" t="s">
        <v>111</v>
      </c>
      <c r="G61" s="401" t="str">
        <f>IFERROR(VLOOKUP(H61,非表示シート!A:B,2,FALSE),"")</f>
        <v/>
      </c>
      <c r="H61" s="400"/>
      <c r="I61" s="826"/>
      <c r="J61" s="826"/>
      <c r="K61" s="826"/>
      <c r="L61" s="826"/>
      <c r="M61" s="826"/>
      <c r="N61" s="826"/>
      <c r="O61" s="400"/>
      <c r="P61" s="810" t="s">
        <v>112</v>
      </c>
      <c r="Q61" s="810"/>
      <c r="R61" s="397"/>
      <c r="S61" s="397"/>
      <c r="T61" s="425">
        <f t="shared" ref="T61:T62" si="5">IF(O61&lt;&gt;"",(D61*0.495)-(D61*O61),0)</f>
        <v>0</v>
      </c>
    </row>
    <row r="62" spans="2:20" ht="22.2" customHeight="1">
      <c r="C62" s="397"/>
      <c r="D62" s="825"/>
      <c r="E62" s="826"/>
      <c r="F62" s="399" t="s">
        <v>111</v>
      </c>
      <c r="G62" s="401" t="str">
        <f>IFERROR(VLOOKUP(H62,非表示シート!A:B,2,FALSE),"")</f>
        <v/>
      </c>
      <c r="H62" s="400"/>
      <c r="I62" s="826"/>
      <c r="J62" s="826"/>
      <c r="K62" s="826"/>
      <c r="L62" s="826"/>
      <c r="M62" s="826"/>
      <c r="N62" s="826"/>
      <c r="O62" s="400"/>
      <c r="P62" s="810" t="s">
        <v>112</v>
      </c>
      <c r="Q62" s="810"/>
      <c r="R62" s="397"/>
      <c r="S62" s="397"/>
      <c r="T62" s="425">
        <f t="shared" si="5"/>
        <v>0</v>
      </c>
    </row>
    <row r="63" spans="2:20">
      <c r="H63" t="s">
        <v>2051</v>
      </c>
    </row>
  </sheetData>
  <sheetProtection algorithmName="SHA-512" hashValue="FjNOvysLi8cupUWxNHWKz0hz3GqLkgnmJE8caxQd8vh6gyeM6KrkDJHnw1LHagE9l5GeCgiauIk03IENMwcd6Q==" saltValue="smtYRdMqTn1Q4AYiTXF6KQ==" spinCount="100000" sheet="1" formatCells="0" selectLockedCells="1"/>
  <protectedRanges>
    <protectedRange sqref="P52:P53" name="範囲1"/>
  </protectedRanges>
  <mergeCells count="103">
    <mergeCell ref="H54:I54"/>
    <mergeCell ref="J54:K54"/>
    <mergeCell ref="D56:G56"/>
    <mergeCell ref="H56:I56"/>
    <mergeCell ref="J56:K56"/>
    <mergeCell ref="J53:K53"/>
    <mergeCell ref="D60:E60"/>
    <mergeCell ref="D61:E61"/>
    <mergeCell ref="P60:Q60"/>
    <mergeCell ref="P61:Q61"/>
    <mergeCell ref="I60:K60"/>
    <mergeCell ref="I61:K61"/>
    <mergeCell ref="L60:N60"/>
    <mergeCell ref="L61:N61"/>
    <mergeCell ref="O59:Q59"/>
    <mergeCell ref="H51:I51"/>
    <mergeCell ref="J51:K51"/>
    <mergeCell ref="E52:G52"/>
    <mergeCell ref="J52:K52"/>
    <mergeCell ref="H45:I45"/>
    <mergeCell ref="J45:K45"/>
    <mergeCell ref="P45:Q45"/>
    <mergeCell ref="P51:Q51"/>
    <mergeCell ref="P62:Q62"/>
    <mergeCell ref="P56:Q56"/>
    <mergeCell ref="P54:Q54"/>
    <mergeCell ref="D55:G55"/>
    <mergeCell ref="H55:I55"/>
    <mergeCell ref="J55:K55"/>
    <mergeCell ref="P55:Q55"/>
    <mergeCell ref="D52:D54"/>
    <mergeCell ref="E53:G53"/>
    <mergeCell ref="D59:F59"/>
    <mergeCell ref="D62:E62"/>
    <mergeCell ref="I59:K59"/>
    <mergeCell ref="I62:K62"/>
    <mergeCell ref="L59:N59"/>
    <mergeCell ref="L62:N62"/>
    <mergeCell ref="E54:G54"/>
    <mergeCell ref="M46:M50"/>
    <mergeCell ref="E49:G49"/>
    <mergeCell ref="J49:K49"/>
    <mergeCell ref="E50:G50"/>
    <mergeCell ref="J4:K4"/>
    <mergeCell ref="E40:G40"/>
    <mergeCell ref="E43:G43"/>
    <mergeCell ref="E23:G23"/>
    <mergeCell ref="E24:G24"/>
    <mergeCell ref="E25:G25"/>
    <mergeCell ref="E26:G26"/>
    <mergeCell ref="F22:G22"/>
    <mergeCell ref="E27:G27"/>
    <mergeCell ref="E28:E37"/>
    <mergeCell ref="E41:G41"/>
    <mergeCell ref="E42:G42"/>
    <mergeCell ref="E44:G44"/>
    <mergeCell ref="D3:G5"/>
    <mergeCell ref="H3:I3"/>
    <mergeCell ref="F18:G18"/>
    <mergeCell ref="J50:K50"/>
    <mergeCell ref="H4:I4"/>
    <mergeCell ref="F17:G17"/>
    <mergeCell ref="J3:K3"/>
    <mergeCell ref="P3:Q3"/>
    <mergeCell ref="E9:G9"/>
    <mergeCell ref="E10:G10"/>
    <mergeCell ref="E11:G11"/>
    <mergeCell ref="E12:G12"/>
    <mergeCell ref="J44:K44"/>
    <mergeCell ref="P44:Q44"/>
    <mergeCell ref="H44:I44"/>
    <mergeCell ref="P4:Q4"/>
    <mergeCell ref="M39:M42"/>
    <mergeCell ref="J34:K34"/>
    <mergeCell ref="J35:K35"/>
    <mergeCell ref="P34:Q34"/>
    <mergeCell ref="P35:Q35"/>
    <mergeCell ref="M6:M37"/>
    <mergeCell ref="H38:I38"/>
    <mergeCell ref="J38:K38"/>
    <mergeCell ref="P38:Q38"/>
    <mergeCell ref="C6:C48"/>
    <mergeCell ref="D6:D42"/>
    <mergeCell ref="E6:G6"/>
    <mergeCell ref="E7:G7"/>
    <mergeCell ref="E8:G8"/>
    <mergeCell ref="E14:G14"/>
    <mergeCell ref="E15:G15"/>
    <mergeCell ref="E16:E17"/>
    <mergeCell ref="E39:G39"/>
    <mergeCell ref="F37:G37"/>
    <mergeCell ref="E20:E22"/>
    <mergeCell ref="F20:G20"/>
    <mergeCell ref="F21:G21"/>
    <mergeCell ref="D45:D51"/>
    <mergeCell ref="E46:E47"/>
    <mergeCell ref="E48:G48"/>
    <mergeCell ref="F19:G19"/>
    <mergeCell ref="E13:G13"/>
    <mergeCell ref="F16:G16"/>
    <mergeCell ref="E18:E19"/>
    <mergeCell ref="E51:G51"/>
    <mergeCell ref="F28:F35"/>
  </mergeCells>
  <phoneticPr fontId="1"/>
  <dataValidations count="1">
    <dataValidation type="decimal" allowBlank="1" showInputMessage="1" showErrorMessage="1" error="調整後排出係数は0.370以下です。" sqref="O60:O62">
      <formula1>0</formula1>
      <formula2>0.37</formula2>
    </dataValidation>
  </dataValidations>
  <pageMargins left="0.75" right="0.75" top="1" bottom="1" header="0.51200000000000001" footer="0.51200000000000001"/>
  <pageSetup paperSize="9" scale="45"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9"/>
  </sheetPr>
  <dimension ref="A1:B739"/>
  <sheetViews>
    <sheetView topLeftCell="A115" workbookViewId="0">
      <selection activeCell="B9" sqref="B9"/>
    </sheetView>
  </sheetViews>
  <sheetFormatPr defaultRowHeight="13.2"/>
  <cols>
    <col min="1" max="1" width="11" bestFit="1" customWidth="1"/>
    <col min="2" max="2" width="54.77734375" customWidth="1"/>
  </cols>
  <sheetData>
    <row r="1" spans="1:2">
      <c r="A1" t="s">
        <v>2050</v>
      </c>
      <c r="B1" t="s">
        <v>1127</v>
      </c>
    </row>
    <row r="2" spans="1:2">
      <c r="A2" t="s">
        <v>574</v>
      </c>
      <c r="B2" t="s">
        <v>1128</v>
      </c>
    </row>
    <row r="3" spans="1:2">
      <c r="A3" t="s">
        <v>575</v>
      </c>
      <c r="B3" t="s">
        <v>1129</v>
      </c>
    </row>
    <row r="4" spans="1:2">
      <c r="A4" t="s">
        <v>576</v>
      </c>
      <c r="B4" t="s">
        <v>1130</v>
      </c>
    </row>
    <row r="5" spans="1:2">
      <c r="A5" t="s">
        <v>577</v>
      </c>
      <c r="B5" t="s">
        <v>1131</v>
      </c>
    </row>
    <row r="6" spans="1:2">
      <c r="A6" t="s">
        <v>578</v>
      </c>
      <c r="B6" t="s">
        <v>1132</v>
      </c>
    </row>
    <row r="7" spans="1:2">
      <c r="A7" t="s">
        <v>579</v>
      </c>
      <c r="B7" t="s">
        <v>1133</v>
      </c>
    </row>
    <row r="8" spans="1:2">
      <c r="A8" t="s">
        <v>580</v>
      </c>
      <c r="B8" t="s">
        <v>1134</v>
      </c>
    </row>
    <row r="9" spans="1:2">
      <c r="A9" t="s">
        <v>581</v>
      </c>
      <c r="B9" t="s">
        <v>1135</v>
      </c>
    </row>
    <row r="10" spans="1:2">
      <c r="A10" t="s">
        <v>582</v>
      </c>
      <c r="B10" t="s">
        <v>1136</v>
      </c>
    </row>
    <row r="11" spans="1:2">
      <c r="A11" t="s">
        <v>583</v>
      </c>
      <c r="B11" t="s">
        <v>1137</v>
      </c>
    </row>
    <row r="12" spans="1:2">
      <c r="A12" t="s">
        <v>584</v>
      </c>
      <c r="B12" t="s">
        <v>1138</v>
      </c>
    </row>
    <row r="13" spans="1:2">
      <c r="A13" t="s">
        <v>585</v>
      </c>
      <c r="B13" t="s">
        <v>1139</v>
      </c>
    </row>
    <row r="14" spans="1:2">
      <c r="A14" t="s">
        <v>586</v>
      </c>
      <c r="B14" t="s">
        <v>1140</v>
      </c>
    </row>
    <row r="15" spans="1:2">
      <c r="A15" t="s">
        <v>587</v>
      </c>
      <c r="B15" t="s">
        <v>1141</v>
      </c>
    </row>
    <row r="16" spans="1:2">
      <c r="A16" t="s">
        <v>588</v>
      </c>
      <c r="B16" t="s">
        <v>1142</v>
      </c>
    </row>
    <row r="17" spans="1:2">
      <c r="A17" t="s">
        <v>589</v>
      </c>
      <c r="B17" t="s">
        <v>1143</v>
      </c>
    </row>
    <row r="18" spans="1:2">
      <c r="A18" t="s">
        <v>590</v>
      </c>
      <c r="B18" t="s">
        <v>1144</v>
      </c>
    </row>
    <row r="19" spans="1:2">
      <c r="A19" t="s">
        <v>591</v>
      </c>
      <c r="B19" t="s">
        <v>1145</v>
      </c>
    </row>
    <row r="20" spans="1:2">
      <c r="A20" t="s">
        <v>592</v>
      </c>
      <c r="B20" t="s">
        <v>1146</v>
      </c>
    </row>
    <row r="21" spans="1:2">
      <c r="A21" t="s">
        <v>593</v>
      </c>
      <c r="B21" t="s">
        <v>1147</v>
      </c>
    </row>
    <row r="22" spans="1:2">
      <c r="A22" t="s">
        <v>594</v>
      </c>
      <c r="B22" t="s">
        <v>1148</v>
      </c>
    </row>
    <row r="23" spans="1:2">
      <c r="A23" t="s">
        <v>595</v>
      </c>
      <c r="B23" t="s">
        <v>1149</v>
      </c>
    </row>
    <row r="24" spans="1:2">
      <c r="A24" t="s">
        <v>596</v>
      </c>
      <c r="B24" t="s">
        <v>1150</v>
      </c>
    </row>
    <row r="25" spans="1:2">
      <c r="A25" t="s">
        <v>597</v>
      </c>
      <c r="B25" t="s">
        <v>1151</v>
      </c>
    </row>
    <row r="26" spans="1:2">
      <c r="A26" t="s">
        <v>598</v>
      </c>
      <c r="B26" t="s">
        <v>1152</v>
      </c>
    </row>
    <row r="27" spans="1:2">
      <c r="A27" t="s">
        <v>599</v>
      </c>
      <c r="B27" t="s">
        <v>1153</v>
      </c>
    </row>
    <row r="28" spans="1:2">
      <c r="A28" t="s">
        <v>600</v>
      </c>
      <c r="B28" t="s">
        <v>1154</v>
      </c>
    </row>
    <row r="29" spans="1:2">
      <c r="A29" t="s">
        <v>601</v>
      </c>
      <c r="B29" t="s">
        <v>1155</v>
      </c>
    </row>
    <row r="30" spans="1:2">
      <c r="A30" t="s">
        <v>602</v>
      </c>
      <c r="B30" t="s">
        <v>1156</v>
      </c>
    </row>
    <row r="31" spans="1:2">
      <c r="A31" t="s">
        <v>603</v>
      </c>
      <c r="B31" t="s">
        <v>1157</v>
      </c>
    </row>
    <row r="32" spans="1:2">
      <c r="A32" t="s">
        <v>604</v>
      </c>
      <c r="B32" t="s">
        <v>1158</v>
      </c>
    </row>
    <row r="33" spans="1:2">
      <c r="A33" t="s">
        <v>605</v>
      </c>
      <c r="B33" t="s">
        <v>1159</v>
      </c>
    </row>
    <row r="34" spans="1:2">
      <c r="A34" t="s">
        <v>606</v>
      </c>
      <c r="B34" t="s">
        <v>1160</v>
      </c>
    </row>
    <row r="35" spans="1:2">
      <c r="A35" t="s">
        <v>607</v>
      </c>
      <c r="B35" t="s">
        <v>1161</v>
      </c>
    </row>
    <row r="36" spans="1:2">
      <c r="A36" t="s">
        <v>608</v>
      </c>
      <c r="B36" t="s">
        <v>1162</v>
      </c>
    </row>
    <row r="37" spans="1:2">
      <c r="A37" t="s">
        <v>609</v>
      </c>
      <c r="B37" t="s">
        <v>1163</v>
      </c>
    </row>
    <row r="38" spans="1:2">
      <c r="A38" t="s">
        <v>610</v>
      </c>
      <c r="B38" t="s">
        <v>1164</v>
      </c>
    </row>
    <row r="39" spans="1:2">
      <c r="A39" t="s">
        <v>611</v>
      </c>
      <c r="B39" t="s">
        <v>1165</v>
      </c>
    </row>
    <row r="40" spans="1:2">
      <c r="A40" t="s">
        <v>612</v>
      </c>
      <c r="B40" t="s">
        <v>1166</v>
      </c>
    </row>
    <row r="41" spans="1:2">
      <c r="A41" t="s">
        <v>613</v>
      </c>
      <c r="B41" t="s">
        <v>1167</v>
      </c>
    </row>
    <row r="42" spans="1:2">
      <c r="A42" t="s">
        <v>614</v>
      </c>
      <c r="B42" t="s">
        <v>1168</v>
      </c>
    </row>
    <row r="43" spans="1:2">
      <c r="A43" t="s">
        <v>615</v>
      </c>
      <c r="B43" t="s">
        <v>1169</v>
      </c>
    </row>
    <row r="44" spans="1:2">
      <c r="A44" t="s">
        <v>616</v>
      </c>
      <c r="B44" t="s">
        <v>1170</v>
      </c>
    </row>
    <row r="45" spans="1:2">
      <c r="A45" t="s">
        <v>617</v>
      </c>
      <c r="B45" t="s">
        <v>1171</v>
      </c>
    </row>
    <row r="46" spans="1:2">
      <c r="A46" t="s">
        <v>618</v>
      </c>
      <c r="B46" t="s">
        <v>1172</v>
      </c>
    </row>
    <row r="47" spans="1:2">
      <c r="A47" t="s">
        <v>619</v>
      </c>
      <c r="B47" t="s">
        <v>1173</v>
      </c>
    </row>
    <row r="48" spans="1:2">
      <c r="A48" t="s">
        <v>620</v>
      </c>
      <c r="B48" t="s">
        <v>1174</v>
      </c>
    </row>
    <row r="49" spans="1:2">
      <c r="A49" t="s">
        <v>621</v>
      </c>
      <c r="B49" t="s">
        <v>1175</v>
      </c>
    </row>
    <row r="50" spans="1:2">
      <c r="A50" t="s">
        <v>622</v>
      </c>
      <c r="B50" t="s">
        <v>1176</v>
      </c>
    </row>
    <row r="51" spans="1:2">
      <c r="A51" t="s">
        <v>623</v>
      </c>
      <c r="B51" t="s">
        <v>1177</v>
      </c>
    </row>
    <row r="52" spans="1:2">
      <c r="A52" t="s">
        <v>624</v>
      </c>
      <c r="B52" t="s">
        <v>1178</v>
      </c>
    </row>
    <row r="53" spans="1:2">
      <c r="A53" t="s">
        <v>625</v>
      </c>
      <c r="B53" t="s">
        <v>1179</v>
      </c>
    </row>
    <row r="54" spans="1:2">
      <c r="A54" t="s">
        <v>626</v>
      </c>
      <c r="B54" t="s">
        <v>1180</v>
      </c>
    </row>
    <row r="55" spans="1:2">
      <c r="A55" t="s">
        <v>627</v>
      </c>
      <c r="B55" t="s">
        <v>1181</v>
      </c>
    </row>
    <row r="56" spans="1:2">
      <c r="A56" t="s">
        <v>628</v>
      </c>
      <c r="B56" t="s">
        <v>1182</v>
      </c>
    </row>
    <row r="57" spans="1:2">
      <c r="A57" t="s">
        <v>629</v>
      </c>
      <c r="B57" t="s">
        <v>1183</v>
      </c>
    </row>
    <row r="58" spans="1:2">
      <c r="A58" t="s">
        <v>630</v>
      </c>
      <c r="B58" t="s">
        <v>1184</v>
      </c>
    </row>
    <row r="59" spans="1:2">
      <c r="A59" t="s">
        <v>631</v>
      </c>
      <c r="B59" t="s">
        <v>1185</v>
      </c>
    </row>
    <row r="60" spans="1:2">
      <c r="A60" t="s">
        <v>632</v>
      </c>
      <c r="B60" t="s">
        <v>1186</v>
      </c>
    </row>
    <row r="61" spans="1:2">
      <c r="A61" t="s">
        <v>633</v>
      </c>
      <c r="B61" t="s">
        <v>1187</v>
      </c>
    </row>
    <row r="62" spans="1:2">
      <c r="A62" t="s">
        <v>634</v>
      </c>
      <c r="B62" t="s">
        <v>1188</v>
      </c>
    </row>
    <row r="63" spans="1:2">
      <c r="A63" t="s">
        <v>635</v>
      </c>
      <c r="B63" t="s">
        <v>1189</v>
      </c>
    </row>
    <row r="64" spans="1:2">
      <c r="A64" t="s">
        <v>636</v>
      </c>
      <c r="B64" t="s">
        <v>1190</v>
      </c>
    </row>
    <row r="65" spans="1:2">
      <c r="A65" t="s">
        <v>637</v>
      </c>
      <c r="B65" t="s">
        <v>1191</v>
      </c>
    </row>
    <row r="66" spans="1:2">
      <c r="A66" t="s">
        <v>638</v>
      </c>
      <c r="B66" t="s">
        <v>1192</v>
      </c>
    </row>
    <row r="67" spans="1:2">
      <c r="A67" t="s">
        <v>639</v>
      </c>
      <c r="B67" t="s">
        <v>1193</v>
      </c>
    </row>
    <row r="68" spans="1:2">
      <c r="A68" t="s">
        <v>640</v>
      </c>
      <c r="B68" t="s">
        <v>1194</v>
      </c>
    </row>
    <row r="69" spans="1:2">
      <c r="A69" t="s">
        <v>641</v>
      </c>
      <c r="B69" t="s">
        <v>1195</v>
      </c>
    </row>
    <row r="70" spans="1:2">
      <c r="A70" t="s">
        <v>642</v>
      </c>
      <c r="B70" t="s">
        <v>1196</v>
      </c>
    </row>
    <row r="71" spans="1:2">
      <c r="A71" t="s">
        <v>643</v>
      </c>
      <c r="B71" t="s">
        <v>1197</v>
      </c>
    </row>
    <row r="72" spans="1:2">
      <c r="A72" t="s">
        <v>644</v>
      </c>
      <c r="B72" t="s">
        <v>1198</v>
      </c>
    </row>
    <row r="73" spans="1:2">
      <c r="A73" t="s">
        <v>645</v>
      </c>
      <c r="B73" t="s">
        <v>1199</v>
      </c>
    </row>
    <row r="74" spans="1:2">
      <c r="A74" t="s">
        <v>646</v>
      </c>
      <c r="B74" t="s">
        <v>1200</v>
      </c>
    </row>
    <row r="75" spans="1:2">
      <c r="A75" t="s">
        <v>647</v>
      </c>
      <c r="B75" t="s">
        <v>1201</v>
      </c>
    </row>
    <row r="76" spans="1:2">
      <c r="A76" t="s">
        <v>648</v>
      </c>
      <c r="B76" t="s">
        <v>1202</v>
      </c>
    </row>
    <row r="77" spans="1:2">
      <c r="A77" t="s">
        <v>649</v>
      </c>
      <c r="B77" t="s">
        <v>1203</v>
      </c>
    </row>
    <row r="78" spans="1:2">
      <c r="A78" t="s">
        <v>650</v>
      </c>
      <c r="B78" t="s">
        <v>1204</v>
      </c>
    </row>
    <row r="79" spans="1:2">
      <c r="A79" t="s">
        <v>651</v>
      </c>
      <c r="B79" t="s">
        <v>1205</v>
      </c>
    </row>
    <row r="80" spans="1:2">
      <c r="A80" t="s">
        <v>652</v>
      </c>
      <c r="B80" t="s">
        <v>1206</v>
      </c>
    </row>
    <row r="81" spans="1:2">
      <c r="A81" t="s">
        <v>653</v>
      </c>
      <c r="B81" t="s">
        <v>1207</v>
      </c>
    </row>
    <row r="82" spans="1:2">
      <c r="A82" t="s">
        <v>654</v>
      </c>
      <c r="B82" t="s">
        <v>1208</v>
      </c>
    </row>
    <row r="83" spans="1:2">
      <c r="A83" t="s">
        <v>655</v>
      </c>
      <c r="B83" t="s">
        <v>1209</v>
      </c>
    </row>
    <row r="84" spans="1:2">
      <c r="A84" t="s">
        <v>656</v>
      </c>
      <c r="B84" t="s">
        <v>1210</v>
      </c>
    </row>
    <row r="85" spans="1:2">
      <c r="A85" t="s">
        <v>657</v>
      </c>
      <c r="B85" t="s">
        <v>1211</v>
      </c>
    </row>
    <row r="86" spans="1:2">
      <c r="A86" t="s">
        <v>658</v>
      </c>
      <c r="B86" t="s">
        <v>1212</v>
      </c>
    </row>
    <row r="87" spans="1:2">
      <c r="A87" t="s">
        <v>659</v>
      </c>
      <c r="B87" t="s">
        <v>1213</v>
      </c>
    </row>
    <row r="88" spans="1:2">
      <c r="A88" t="s">
        <v>660</v>
      </c>
      <c r="B88" t="s">
        <v>1214</v>
      </c>
    </row>
    <row r="89" spans="1:2">
      <c r="A89" t="s">
        <v>661</v>
      </c>
      <c r="B89" t="s">
        <v>1215</v>
      </c>
    </row>
    <row r="90" spans="1:2">
      <c r="A90" t="s">
        <v>662</v>
      </c>
      <c r="B90" t="s">
        <v>1216</v>
      </c>
    </row>
    <row r="91" spans="1:2">
      <c r="A91" t="s">
        <v>663</v>
      </c>
      <c r="B91" t="s">
        <v>1217</v>
      </c>
    </row>
    <row r="92" spans="1:2">
      <c r="A92" t="s">
        <v>664</v>
      </c>
      <c r="B92" t="s">
        <v>1218</v>
      </c>
    </row>
    <row r="93" spans="1:2">
      <c r="A93" t="s">
        <v>665</v>
      </c>
      <c r="B93" t="s">
        <v>1219</v>
      </c>
    </row>
    <row r="94" spans="1:2">
      <c r="A94" t="s">
        <v>666</v>
      </c>
      <c r="B94" t="s">
        <v>1220</v>
      </c>
    </row>
    <row r="95" spans="1:2">
      <c r="A95" t="s">
        <v>667</v>
      </c>
      <c r="B95" t="s">
        <v>1221</v>
      </c>
    </row>
    <row r="96" spans="1:2">
      <c r="A96" t="s">
        <v>668</v>
      </c>
      <c r="B96" t="s">
        <v>1222</v>
      </c>
    </row>
    <row r="97" spans="1:2">
      <c r="A97" t="s">
        <v>669</v>
      </c>
      <c r="B97" t="s">
        <v>1223</v>
      </c>
    </row>
    <row r="98" spans="1:2">
      <c r="A98" t="s">
        <v>670</v>
      </c>
      <c r="B98" t="s">
        <v>1224</v>
      </c>
    </row>
    <row r="99" spans="1:2">
      <c r="A99" t="s">
        <v>671</v>
      </c>
      <c r="B99" t="s">
        <v>1225</v>
      </c>
    </row>
    <row r="100" spans="1:2">
      <c r="A100" t="s">
        <v>672</v>
      </c>
      <c r="B100" t="s">
        <v>1226</v>
      </c>
    </row>
    <row r="101" spans="1:2">
      <c r="A101" t="s">
        <v>673</v>
      </c>
      <c r="B101" t="s">
        <v>1227</v>
      </c>
    </row>
    <row r="102" spans="1:2">
      <c r="A102" t="s">
        <v>674</v>
      </c>
      <c r="B102" t="s">
        <v>1228</v>
      </c>
    </row>
    <row r="103" spans="1:2">
      <c r="A103" t="s">
        <v>675</v>
      </c>
      <c r="B103" t="s">
        <v>1229</v>
      </c>
    </row>
    <row r="104" spans="1:2">
      <c r="A104" t="s">
        <v>676</v>
      </c>
      <c r="B104" t="s">
        <v>1230</v>
      </c>
    </row>
    <row r="105" spans="1:2">
      <c r="A105" t="s">
        <v>677</v>
      </c>
      <c r="B105" t="s">
        <v>1231</v>
      </c>
    </row>
    <row r="106" spans="1:2">
      <c r="A106" t="s">
        <v>678</v>
      </c>
      <c r="B106" t="s">
        <v>1232</v>
      </c>
    </row>
    <row r="107" spans="1:2">
      <c r="A107" t="s">
        <v>679</v>
      </c>
      <c r="B107" t="s">
        <v>1233</v>
      </c>
    </row>
    <row r="108" spans="1:2">
      <c r="A108" t="s">
        <v>680</v>
      </c>
      <c r="B108" t="s">
        <v>1234</v>
      </c>
    </row>
    <row r="109" spans="1:2">
      <c r="A109" t="s">
        <v>681</v>
      </c>
      <c r="B109" t="s">
        <v>1235</v>
      </c>
    </row>
    <row r="110" spans="1:2">
      <c r="A110" t="s">
        <v>682</v>
      </c>
      <c r="B110" t="s">
        <v>1236</v>
      </c>
    </row>
    <row r="111" spans="1:2">
      <c r="A111" t="s">
        <v>683</v>
      </c>
      <c r="B111" t="s">
        <v>1237</v>
      </c>
    </row>
    <row r="112" spans="1:2">
      <c r="A112" t="s">
        <v>684</v>
      </c>
      <c r="B112" t="s">
        <v>1238</v>
      </c>
    </row>
    <row r="113" spans="1:2">
      <c r="A113" t="s">
        <v>685</v>
      </c>
      <c r="B113" t="s">
        <v>1239</v>
      </c>
    </row>
    <row r="114" spans="1:2">
      <c r="A114" t="s">
        <v>686</v>
      </c>
      <c r="B114" t="s">
        <v>1240</v>
      </c>
    </row>
    <row r="115" spans="1:2">
      <c r="A115" t="s">
        <v>687</v>
      </c>
      <c r="B115" t="s">
        <v>1241</v>
      </c>
    </row>
    <row r="116" spans="1:2">
      <c r="A116" t="s">
        <v>688</v>
      </c>
      <c r="B116" t="s">
        <v>1242</v>
      </c>
    </row>
    <row r="117" spans="1:2">
      <c r="A117" t="s">
        <v>689</v>
      </c>
      <c r="B117" t="s">
        <v>1243</v>
      </c>
    </row>
    <row r="118" spans="1:2">
      <c r="A118" t="s">
        <v>690</v>
      </c>
      <c r="B118" t="s">
        <v>1244</v>
      </c>
    </row>
    <row r="119" spans="1:2">
      <c r="A119" t="s">
        <v>691</v>
      </c>
      <c r="B119" t="s">
        <v>1245</v>
      </c>
    </row>
    <row r="120" spans="1:2">
      <c r="A120" t="s">
        <v>692</v>
      </c>
      <c r="B120" t="s">
        <v>1246</v>
      </c>
    </row>
    <row r="121" spans="1:2">
      <c r="A121" t="s">
        <v>693</v>
      </c>
      <c r="B121" t="s">
        <v>1247</v>
      </c>
    </row>
    <row r="122" spans="1:2">
      <c r="A122" t="s">
        <v>694</v>
      </c>
      <c r="B122" t="s">
        <v>1248</v>
      </c>
    </row>
    <row r="123" spans="1:2">
      <c r="A123" t="s">
        <v>695</v>
      </c>
      <c r="B123" t="s">
        <v>1249</v>
      </c>
    </row>
    <row r="124" spans="1:2">
      <c r="A124" t="s">
        <v>696</v>
      </c>
      <c r="B124" t="s">
        <v>1250</v>
      </c>
    </row>
    <row r="125" spans="1:2">
      <c r="A125" t="s">
        <v>697</v>
      </c>
      <c r="B125" t="s">
        <v>1251</v>
      </c>
    </row>
    <row r="126" spans="1:2">
      <c r="A126" t="s">
        <v>698</v>
      </c>
      <c r="B126" t="s">
        <v>1252</v>
      </c>
    </row>
    <row r="127" spans="1:2">
      <c r="A127" t="s">
        <v>699</v>
      </c>
      <c r="B127" t="s">
        <v>1253</v>
      </c>
    </row>
    <row r="128" spans="1:2">
      <c r="A128" t="s">
        <v>700</v>
      </c>
      <c r="B128" t="s">
        <v>1254</v>
      </c>
    </row>
    <row r="129" spans="1:2">
      <c r="A129" t="s">
        <v>701</v>
      </c>
      <c r="B129" t="s">
        <v>1255</v>
      </c>
    </row>
    <row r="130" spans="1:2">
      <c r="A130" t="s">
        <v>702</v>
      </c>
      <c r="B130" t="s">
        <v>1256</v>
      </c>
    </row>
    <row r="131" spans="1:2">
      <c r="A131" t="s">
        <v>703</v>
      </c>
      <c r="B131" t="s">
        <v>1257</v>
      </c>
    </row>
    <row r="132" spans="1:2">
      <c r="A132" t="s">
        <v>704</v>
      </c>
      <c r="B132" t="s">
        <v>1258</v>
      </c>
    </row>
    <row r="133" spans="1:2">
      <c r="A133" t="s">
        <v>705</v>
      </c>
      <c r="B133" t="s">
        <v>1259</v>
      </c>
    </row>
    <row r="134" spans="1:2">
      <c r="A134" t="s">
        <v>706</v>
      </c>
      <c r="B134" t="s">
        <v>1260</v>
      </c>
    </row>
    <row r="135" spans="1:2">
      <c r="A135" t="s">
        <v>707</v>
      </c>
      <c r="B135" t="s">
        <v>1261</v>
      </c>
    </row>
    <row r="136" spans="1:2">
      <c r="A136" t="s">
        <v>708</v>
      </c>
      <c r="B136" t="s">
        <v>1262</v>
      </c>
    </row>
    <row r="137" spans="1:2">
      <c r="A137" t="s">
        <v>709</v>
      </c>
      <c r="B137" t="s">
        <v>1263</v>
      </c>
    </row>
    <row r="138" spans="1:2">
      <c r="A138" t="s">
        <v>710</v>
      </c>
      <c r="B138" t="s">
        <v>1264</v>
      </c>
    </row>
    <row r="139" spans="1:2">
      <c r="A139" t="s">
        <v>711</v>
      </c>
      <c r="B139" t="s">
        <v>1265</v>
      </c>
    </row>
    <row r="140" spans="1:2">
      <c r="A140" t="s">
        <v>712</v>
      </c>
      <c r="B140" t="s">
        <v>1266</v>
      </c>
    </row>
    <row r="141" spans="1:2">
      <c r="A141" t="s">
        <v>713</v>
      </c>
      <c r="B141" t="s">
        <v>1267</v>
      </c>
    </row>
    <row r="142" spans="1:2">
      <c r="A142" t="s">
        <v>714</v>
      </c>
      <c r="B142" t="s">
        <v>1268</v>
      </c>
    </row>
    <row r="143" spans="1:2">
      <c r="A143" t="s">
        <v>715</v>
      </c>
      <c r="B143" t="s">
        <v>1269</v>
      </c>
    </row>
    <row r="144" spans="1:2">
      <c r="A144" t="s">
        <v>716</v>
      </c>
      <c r="B144" t="s">
        <v>1270</v>
      </c>
    </row>
    <row r="145" spans="1:2">
      <c r="A145" t="s">
        <v>717</v>
      </c>
      <c r="B145" t="s">
        <v>1271</v>
      </c>
    </row>
    <row r="146" spans="1:2">
      <c r="A146" t="s">
        <v>718</v>
      </c>
      <c r="B146" t="s">
        <v>1272</v>
      </c>
    </row>
    <row r="147" spans="1:2">
      <c r="A147" t="s">
        <v>719</v>
      </c>
      <c r="B147" t="s">
        <v>1273</v>
      </c>
    </row>
    <row r="148" spans="1:2">
      <c r="A148" t="s">
        <v>720</v>
      </c>
      <c r="B148" t="s">
        <v>1274</v>
      </c>
    </row>
    <row r="149" spans="1:2">
      <c r="A149" t="s">
        <v>721</v>
      </c>
      <c r="B149" t="s">
        <v>1275</v>
      </c>
    </row>
    <row r="150" spans="1:2">
      <c r="A150" t="s">
        <v>722</v>
      </c>
      <c r="B150" t="s">
        <v>1276</v>
      </c>
    </row>
    <row r="151" spans="1:2">
      <c r="A151" t="s">
        <v>723</v>
      </c>
      <c r="B151" t="s">
        <v>1277</v>
      </c>
    </row>
    <row r="152" spans="1:2">
      <c r="A152" t="s">
        <v>724</v>
      </c>
      <c r="B152" t="s">
        <v>1278</v>
      </c>
    </row>
    <row r="153" spans="1:2">
      <c r="A153" t="s">
        <v>725</v>
      </c>
      <c r="B153" t="s">
        <v>1279</v>
      </c>
    </row>
    <row r="154" spans="1:2">
      <c r="A154" t="s">
        <v>726</v>
      </c>
      <c r="B154" t="s">
        <v>1280</v>
      </c>
    </row>
    <row r="155" spans="1:2">
      <c r="A155" t="s">
        <v>727</v>
      </c>
      <c r="B155" t="s">
        <v>1281</v>
      </c>
    </row>
    <row r="156" spans="1:2">
      <c r="A156" t="s">
        <v>728</v>
      </c>
      <c r="B156" t="s">
        <v>1282</v>
      </c>
    </row>
    <row r="157" spans="1:2">
      <c r="A157" t="s">
        <v>729</v>
      </c>
      <c r="B157" t="s">
        <v>1283</v>
      </c>
    </row>
    <row r="158" spans="1:2">
      <c r="A158" t="s">
        <v>730</v>
      </c>
      <c r="B158" t="s">
        <v>1284</v>
      </c>
    </row>
    <row r="159" spans="1:2">
      <c r="A159" t="s">
        <v>731</v>
      </c>
      <c r="B159" t="s">
        <v>1285</v>
      </c>
    </row>
    <row r="160" spans="1:2">
      <c r="A160" t="s">
        <v>732</v>
      </c>
      <c r="B160" t="s">
        <v>1286</v>
      </c>
    </row>
    <row r="161" spans="1:2">
      <c r="A161" t="s">
        <v>733</v>
      </c>
      <c r="B161" t="s">
        <v>1287</v>
      </c>
    </row>
    <row r="162" spans="1:2">
      <c r="A162" t="s">
        <v>734</v>
      </c>
      <c r="B162" t="s">
        <v>1288</v>
      </c>
    </row>
    <row r="163" spans="1:2">
      <c r="A163" t="s">
        <v>735</v>
      </c>
      <c r="B163" t="s">
        <v>1289</v>
      </c>
    </row>
    <row r="164" spans="1:2">
      <c r="A164" t="s">
        <v>736</v>
      </c>
      <c r="B164" t="s">
        <v>1290</v>
      </c>
    </row>
    <row r="165" spans="1:2">
      <c r="A165" t="s">
        <v>737</v>
      </c>
      <c r="B165" t="s">
        <v>1291</v>
      </c>
    </row>
    <row r="166" spans="1:2">
      <c r="A166" t="s">
        <v>738</v>
      </c>
      <c r="B166" t="s">
        <v>1292</v>
      </c>
    </row>
    <row r="167" spans="1:2">
      <c r="A167" t="s">
        <v>739</v>
      </c>
      <c r="B167" t="s">
        <v>1293</v>
      </c>
    </row>
    <row r="168" spans="1:2">
      <c r="A168" t="s">
        <v>740</v>
      </c>
      <c r="B168" t="s">
        <v>1294</v>
      </c>
    </row>
    <row r="169" spans="1:2">
      <c r="A169" t="s">
        <v>741</v>
      </c>
      <c r="B169" t="s">
        <v>1295</v>
      </c>
    </row>
    <row r="170" spans="1:2">
      <c r="A170" t="s">
        <v>742</v>
      </c>
      <c r="B170" t="s">
        <v>1296</v>
      </c>
    </row>
    <row r="171" spans="1:2">
      <c r="A171" t="s">
        <v>743</v>
      </c>
      <c r="B171" t="s">
        <v>1297</v>
      </c>
    </row>
    <row r="172" spans="1:2">
      <c r="A172" t="s">
        <v>744</v>
      </c>
      <c r="B172" t="s">
        <v>1298</v>
      </c>
    </row>
    <row r="173" spans="1:2">
      <c r="A173" t="s">
        <v>745</v>
      </c>
      <c r="B173" t="s">
        <v>1299</v>
      </c>
    </row>
    <row r="174" spans="1:2">
      <c r="A174" t="s">
        <v>746</v>
      </c>
      <c r="B174" t="s">
        <v>1300</v>
      </c>
    </row>
    <row r="175" spans="1:2">
      <c r="A175" t="s">
        <v>747</v>
      </c>
      <c r="B175" t="s">
        <v>1301</v>
      </c>
    </row>
    <row r="176" spans="1:2">
      <c r="A176" t="s">
        <v>748</v>
      </c>
      <c r="B176" t="s">
        <v>1302</v>
      </c>
    </row>
    <row r="177" spans="1:2">
      <c r="A177" t="s">
        <v>749</v>
      </c>
      <c r="B177" t="s">
        <v>1303</v>
      </c>
    </row>
    <row r="178" spans="1:2">
      <c r="A178" t="s">
        <v>750</v>
      </c>
      <c r="B178" t="s">
        <v>1304</v>
      </c>
    </row>
    <row r="179" spans="1:2">
      <c r="A179" t="s">
        <v>751</v>
      </c>
      <c r="B179" t="s">
        <v>1305</v>
      </c>
    </row>
    <row r="180" spans="1:2">
      <c r="A180" t="s">
        <v>752</v>
      </c>
      <c r="B180" t="s">
        <v>1306</v>
      </c>
    </row>
    <row r="181" spans="1:2">
      <c r="A181" t="s">
        <v>753</v>
      </c>
      <c r="B181" t="s">
        <v>1307</v>
      </c>
    </row>
    <row r="182" spans="1:2">
      <c r="A182" t="s">
        <v>754</v>
      </c>
      <c r="B182" t="s">
        <v>1308</v>
      </c>
    </row>
    <row r="183" spans="1:2">
      <c r="A183" t="s">
        <v>755</v>
      </c>
      <c r="B183" t="s">
        <v>1309</v>
      </c>
    </row>
    <row r="184" spans="1:2">
      <c r="A184" t="s">
        <v>756</v>
      </c>
      <c r="B184" t="s">
        <v>1310</v>
      </c>
    </row>
    <row r="185" spans="1:2">
      <c r="A185" t="s">
        <v>757</v>
      </c>
      <c r="B185" t="s">
        <v>1311</v>
      </c>
    </row>
    <row r="186" spans="1:2">
      <c r="A186" t="s">
        <v>758</v>
      </c>
      <c r="B186" t="s">
        <v>1312</v>
      </c>
    </row>
    <row r="187" spans="1:2">
      <c r="A187" t="s">
        <v>759</v>
      </c>
      <c r="B187" t="s">
        <v>1313</v>
      </c>
    </row>
    <row r="188" spans="1:2">
      <c r="A188" t="s">
        <v>760</v>
      </c>
      <c r="B188" t="s">
        <v>1314</v>
      </c>
    </row>
    <row r="189" spans="1:2">
      <c r="A189" t="s">
        <v>761</v>
      </c>
      <c r="B189" t="s">
        <v>1315</v>
      </c>
    </row>
    <row r="190" spans="1:2">
      <c r="A190" t="s">
        <v>762</v>
      </c>
      <c r="B190" t="s">
        <v>1316</v>
      </c>
    </row>
    <row r="191" spans="1:2">
      <c r="A191" t="s">
        <v>763</v>
      </c>
      <c r="B191" t="s">
        <v>1317</v>
      </c>
    </row>
    <row r="192" spans="1:2">
      <c r="A192" t="s">
        <v>764</v>
      </c>
      <c r="B192" t="s">
        <v>1318</v>
      </c>
    </row>
    <row r="193" spans="1:2">
      <c r="A193" t="s">
        <v>765</v>
      </c>
      <c r="B193" t="s">
        <v>1319</v>
      </c>
    </row>
    <row r="194" spans="1:2">
      <c r="A194" t="s">
        <v>766</v>
      </c>
      <c r="B194" t="s">
        <v>1320</v>
      </c>
    </row>
    <row r="195" spans="1:2">
      <c r="A195" t="s">
        <v>767</v>
      </c>
      <c r="B195" t="s">
        <v>1321</v>
      </c>
    </row>
    <row r="196" spans="1:2">
      <c r="A196" t="s">
        <v>768</v>
      </c>
      <c r="B196" t="s">
        <v>1322</v>
      </c>
    </row>
    <row r="197" spans="1:2">
      <c r="A197" t="s">
        <v>769</v>
      </c>
      <c r="B197" t="s">
        <v>1323</v>
      </c>
    </row>
    <row r="198" spans="1:2">
      <c r="A198" t="s">
        <v>770</v>
      </c>
      <c r="B198" t="s">
        <v>1324</v>
      </c>
    </row>
    <row r="199" spans="1:2">
      <c r="A199" t="s">
        <v>771</v>
      </c>
      <c r="B199" t="s">
        <v>1325</v>
      </c>
    </row>
    <row r="200" spans="1:2">
      <c r="A200" t="s">
        <v>772</v>
      </c>
      <c r="B200" t="s">
        <v>1326</v>
      </c>
    </row>
    <row r="201" spans="1:2">
      <c r="A201" t="s">
        <v>773</v>
      </c>
      <c r="B201" t="s">
        <v>1327</v>
      </c>
    </row>
    <row r="202" spans="1:2">
      <c r="A202" t="s">
        <v>774</v>
      </c>
      <c r="B202" t="s">
        <v>1328</v>
      </c>
    </row>
    <row r="203" spans="1:2">
      <c r="A203" t="s">
        <v>775</v>
      </c>
      <c r="B203" t="s">
        <v>1329</v>
      </c>
    </row>
    <row r="204" spans="1:2">
      <c r="A204" t="s">
        <v>776</v>
      </c>
      <c r="B204" t="s">
        <v>1330</v>
      </c>
    </row>
    <row r="205" spans="1:2">
      <c r="A205" t="s">
        <v>777</v>
      </c>
      <c r="B205" t="s">
        <v>1331</v>
      </c>
    </row>
    <row r="206" spans="1:2">
      <c r="A206" t="s">
        <v>778</v>
      </c>
      <c r="B206" t="s">
        <v>1332</v>
      </c>
    </row>
    <row r="207" spans="1:2">
      <c r="A207" t="s">
        <v>779</v>
      </c>
      <c r="B207" t="s">
        <v>1333</v>
      </c>
    </row>
    <row r="208" spans="1:2">
      <c r="A208" t="s">
        <v>780</v>
      </c>
      <c r="B208" t="s">
        <v>1334</v>
      </c>
    </row>
    <row r="209" spans="1:2">
      <c r="A209" t="s">
        <v>781</v>
      </c>
      <c r="B209" t="s">
        <v>1335</v>
      </c>
    </row>
    <row r="210" spans="1:2">
      <c r="A210" t="s">
        <v>782</v>
      </c>
      <c r="B210" t="s">
        <v>1336</v>
      </c>
    </row>
    <row r="211" spans="1:2">
      <c r="A211" t="s">
        <v>783</v>
      </c>
      <c r="B211" t="s">
        <v>1337</v>
      </c>
    </row>
    <row r="212" spans="1:2">
      <c r="A212" t="s">
        <v>784</v>
      </c>
      <c r="B212" t="s">
        <v>1338</v>
      </c>
    </row>
    <row r="213" spans="1:2">
      <c r="A213" t="s">
        <v>785</v>
      </c>
      <c r="B213" t="s">
        <v>1339</v>
      </c>
    </row>
    <row r="214" spans="1:2">
      <c r="A214" t="s">
        <v>786</v>
      </c>
      <c r="B214" t="s">
        <v>1340</v>
      </c>
    </row>
    <row r="215" spans="1:2">
      <c r="A215" t="s">
        <v>787</v>
      </c>
      <c r="B215" t="s">
        <v>1341</v>
      </c>
    </row>
    <row r="216" spans="1:2">
      <c r="A216" t="s">
        <v>788</v>
      </c>
      <c r="B216" t="s">
        <v>1342</v>
      </c>
    </row>
    <row r="217" spans="1:2">
      <c r="A217" t="s">
        <v>789</v>
      </c>
      <c r="B217" t="s">
        <v>1343</v>
      </c>
    </row>
    <row r="218" spans="1:2">
      <c r="A218" t="s">
        <v>790</v>
      </c>
      <c r="B218" t="s">
        <v>1344</v>
      </c>
    </row>
    <row r="219" spans="1:2">
      <c r="A219" t="s">
        <v>791</v>
      </c>
      <c r="B219" t="s">
        <v>1345</v>
      </c>
    </row>
    <row r="220" spans="1:2">
      <c r="A220" t="s">
        <v>792</v>
      </c>
      <c r="B220" t="s">
        <v>1346</v>
      </c>
    </row>
    <row r="221" spans="1:2">
      <c r="A221" t="s">
        <v>793</v>
      </c>
      <c r="B221" t="s">
        <v>1347</v>
      </c>
    </row>
    <row r="222" spans="1:2">
      <c r="A222" t="s">
        <v>794</v>
      </c>
      <c r="B222" t="s">
        <v>1348</v>
      </c>
    </row>
    <row r="223" spans="1:2">
      <c r="A223" t="s">
        <v>795</v>
      </c>
      <c r="B223" t="s">
        <v>1349</v>
      </c>
    </row>
    <row r="224" spans="1:2">
      <c r="A224" t="s">
        <v>796</v>
      </c>
      <c r="B224" t="s">
        <v>1350</v>
      </c>
    </row>
    <row r="225" spans="1:2">
      <c r="A225" t="s">
        <v>797</v>
      </c>
      <c r="B225" t="s">
        <v>1351</v>
      </c>
    </row>
    <row r="226" spans="1:2">
      <c r="A226" t="s">
        <v>798</v>
      </c>
      <c r="B226" t="s">
        <v>1352</v>
      </c>
    </row>
    <row r="227" spans="1:2">
      <c r="A227" t="s">
        <v>799</v>
      </c>
      <c r="B227" t="s">
        <v>1353</v>
      </c>
    </row>
    <row r="228" spans="1:2">
      <c r="A228" t="s">
        <v>800</v>
      </c>
      <c r="B228" t="s">
        <v>1354</v>
      </c>
    </row>
    <row r="229" spans="1:2">
      <c r="A229" t="s">
        <v>801</v>
      </c>
      <c r="B229" t="s">
        <v>1355</v>
      </c>
    </row>
    <row r="230" spans="1:2">
      <c r="A230" t="s">
        <v>802</v>
      </c>
      <c r="B230" t="s">
        <v>1356</v>
      </c>
    </row>
    <row r="231" spans="1:2">
      <c r="A231" t="s">
        <v>803</v>
      </c>
      <c r="B231" t="s">
        <v>1357</v>
      </c>
    </row>
    <row r="232" spans="1:2">
      <c r="A232" t="s">
        <v>804</v>
      </c>
      <c r="B232" t="s">
        <v>1358</v>
      </c>
    </row>
    <row r="233" spans="1:2">
      <c r="A233" t="s">
        <v>805</v>
      </c>
      <c r="B233" t="s">
        <v>1359</v>
      </c>
    </row>
    <row r="234" spans="1:2">
      <c r="A234" t="s">
        <v>806</v>
      </c>
      <c r="B234" t="s">
        <v>1360</v>
      </c>
    </row>
    <row r="235" spans="1:2">
      <c r="A235" t="s">
        <v>807</v>
      </c>
      <c r="B235" t="s">
        <v>1361</v>
      </c>
    </row>
    <row r="236" spans="1:2">
      <c r="A236" t="s">
        <v>808</v>
      </c>
      <c r="B236" t="s">
        <v>1362</v>
      </c>
    </row>
    <row r="237" spans="1:2">
      <c r="A237" t="s">
        <v>809</v>
      </c>
      <c r="B237" t="s">
        <v>1363</v>
      </c>
    </row>
    <row r="238" spans="1:2">
      <c r="A238" t="s">
        <v>810</v>
      </c>
      <c r="B238" t="s">
        <v>1364</v>
      </c>
    </row>
    <row r="239" spans="1:2">
      <c r="A239" t="s">
        <v>811</v>
      </c>
      <c r="B239" t="s">
        <v>1365</v>
      </c>
    </row>
    <row r="240" spans="1:2">
      <c r="A240" t="s">
        <v>812</v>
      </c>
      <c r="B240" t="s">
        <v>1366</v>
      </c>
    </row>
    <row r="241" spans="1:2">
      <c r="A241" t="s">
        <v>813</v>
      </c>
      <c r="B241" t="s">
        <v>1367</v>
      </c>
    </row>
    <row r="242" spans="1:2">
      <c r="A242" t="s">
        <v>814</v>
      </c>
      <c r="B242" t="s">
        <v>1368</v>
      </c>
    </row>
    <row r="243" spans="1:2">
      <c r="A243" t="s">
        <v>815</v>
      </c>
      <c r="B243" t="s">
        <v>1369</v>
      </c>
    </row>
    <row r="244" spans="1:2">
      <c r="A244" t="s">
        <v>816</v>
      </c>
      <c r="B244" t="s">
        <v>1370</v>
      </c>
    </row>
    <row r="245" spans="1:2">
      <c r="A245" t="s">
        <v>817</v>
      </c>
      <c r="B245" t="s">
        <v>1371</v>
      </c>
    </row>
    <row r="246" spans="1:2">
      <c r="A246" t="s">
        <v>818</v>
      </c>
      <c r="B246" t="s">
        <v>1372</v>
      </c>
    </row>
    <row r="247" spans="1:2">
      <c r="A247" t="s">
        <v>819</v>
      </c>
      <c r="B247" t="s">
        <v>1373</v>
      </c>
    </row>
    <row r="248" spans="1:2">
      <c r="A248" t="s">
        <v>820</v>
      </c>
      <c r="B248" t="s">
        <v>1374</v>
      </c>
    </row>
    <row r="249" spans="1:2">
      <c r="A249" t="s">
        <v>821</v>
      </c>
      <c r="B249" t="s">
        <v>1375</v>
      </c>
    </row>
    <row r="250" spans="1:2">
      <c r="A250" t="s">
        <v>822</v>
      </c>
      <c r="B250" t="s">
        <v>1376</v>
      </c>
    </row>
    <row r="251" spans="1:2">
      <c r="A251" t="s">
        <v>823</v>
      </c>
      <c r="B251" t="s">
        <v>1377</v>
      </c>
    </row>
    <row r="252" spans="1:2">
      <c r="A252" t="s">
        <v>824</v>
      </c>
      <c r="B252" t="s">
        <v>1378</v>
      </c>
    </row>
    <row r="253" spans="1:2">
      <c r="A253" t="s">
        <v>825</v>
      </c>
      <c r="B253" t="s">
        <v>1379</v>
      </c>
    </row>
    <row r="254" spans="1:2">
      <c r="A254" t="s">
        <v>826</v>
      </c>
      <c r="B254" t="s">
        <v>1380</v>
      </c>
    </row>
    <row r="255" spans="1:2">
      <c r="A255" t="s">
        <v>827</v>
      </c>
      <c r="B255" t="s">
        <v>1381</v>
      </c>
    </row>
    <row r="256" spans="1:2">
      <c r="A256" t="s">
        <v>828</v>
      </c>
      <c r="B256" t="s">
        <v>1382</v>
      </c>
    </row>
    <row r="257" spans="1:2">
      <c r="A257" t="s">
        <v>829</v>
      </c>
      <c r="B257" t="s">
        <v>1383</v>
      </c>
    </row>
    <row r="258" spans="1:2">
      <c r="A258" t="s">
        <v>830</v>
      </c>
      <c r="B258" t="s">
        <v>1384</v>
      </c>
    </row>
    <row r="259" spans="1:2">
      <c r="A259" t="s">
        <v>831</v>
      </c>
      <c r="B259" t="s">
        <v>1385</v>
      </c>
    </row>
    <row r="260" spans="1:2">
      <c r="A260" t="s">
        <v>832</v>
      </c>
      <c r="B260" t="s">
        <v>1386</v>
      </c>
    </row>
    <row r="261" spans="1:2">
      <c r="A261" t="s">
        <v>833</v>
      </c>
      <c r="B261" t="s">
        <v>1387</v>
      </c>
    </row>
    <row r="262" spans="1:2">
      <c r="A262" t="s">
        <v>834</v>
      </c>
      <c r="B262" t="s">
        <v>1388</v>
      </c>
    </row>
    <row r="263" spans="1:2">
      <c r="A263" t="s">
        <v>835</v>
      </c>
      <c r="B263" t="s">
        <v>1389</v>
      </c>
    </row>
    <row r="264" spans="1:2">
      <c r="A264" t="s">
        <v>836</v>
      </c>
      <c r="B264" t="s">
        <v>1390</v>
      </c>
    </row>
    <row r="265" spans="1:2">
      <c r="A265" t="s">
        <v>837</v>
      </c>
      <c r="B265" t="s">
        <v>1391</v>
      </c>
    </row>
    <row r="266" spans="1:2">
      <c r="A266" t="s">
        <v>838</v>
      </c>
      <c r="B266" t="s">
        <v>1392</v>
      </c>
    </row>
    <row r="267" spans="1:2">
      <c r="A267" t="s">
        <v>839</v>
      </c>
      <c r="B267" t="s">
        <v>1393</v>
      </c>
    </row>
    <row r="268" spans="1:2">
      <c r="A268" t="s">
        <v>840</v>
      </c>
      <c r="B268" t="s">
        <v>1394</v>
      </c>
    </row>
    <row r="269" spans="1:2">
      <c r="A269" t="s">
        <v>841</v>
      </c>
      <c r="B269" t="s">
        <v>1395</v>
      </c>
    </row>
    <row r="270" spans="1:2">
      <c r="A270" t="s">
        <v>842</v>
      </c>
      <c r="B270" t="s">
        <v>1396</v>
      </c>
    </row>
    <row r="271" spans="1:2">
      <c r="A271" t="s">
        <v>843</v>
      </c>
      <c r="B271" t="s">
        <v>1397</v>
      </c>
    </row>
    <row r="272" spans="1:2">
      <c r="A272" t="s">
        <v>844</v>
      </c>
      <c r="B272" t="s">
        <v>1398</v>
      </c>
    </row>
    <row r="273" spans="1:2">
      <c r="A273" t="s">
        <v>845</v>
      </c>
      <c r="B273" t="s">
        <v>1399</v>
      </c>
    </row>
    <row r="274" spans="1:2">
      <c r="A274" t="s">
        <v>846</v>
      </c>
      <c r="B274" t="s">
        <v>1400</v>
      </c>
    </row>
    <row r="275" spans="1:2">
      <c r="A275" t="s">
        <v>847</v>
      </c>
      <c r="B275" t="s">
        <v>1401</v>
      </c>
    </row>
    <row r="276" spans="1:2">
      <c r="A276" t="s">
        <v>848</v>
      </c>
      <c r="B276" t="s">
        <v>1402</v>
      </c>
    </row>
    <row r="277" spans="1:2">
      <c r="A277" t="s">
        <v>849</v>
      </c>
      <c r="B277" t="s">
        <v>1403</v>
      </c>
    </row>
    <row r="278" spans="1:2">
      <c r="A278" t="s">
        <v>850</v>
      </c>
      <c r="B278" t="s">
        <v>1404</v>
      </c>
    </row>
    <row r="279" spans="1:2">
      <c r="A279" t="s">
        <v>851</v>
      </c>
      <c r="B279" t="s">
        <v>1405</v>
      </c>
    </row>
    <row r="280" spans="1:2">
      <c r="A280" t="s">
        <v>852</v>
      </c>
      <c r="B280" t="s">
        <v>1406</v>
      </c>
    </row>
    <row r="281" spans="1:2">
      <c r="A281" t="s">
        <v>853</v>
      </c>
      <c r="B281" t="s">
        <v>1407</v>
      </c>
    </row>
    <row r="282" spans="1:2">
      <c r="A282" t="s">
        <v>854</v>
      </c>
      <c r="B282" t="s">
        <v>1408</v>
      </c>
    </row>
    <row r="283" spans="1:2">
      <c r="A283" t="s">
        <v>855</v>
      </c>
      <c r="B283" t="s">
        <v>1409</v>
      </c>
    </row>
    <row r="284" spans="1:2">
      <c r="A284" t="s">
        <v>856</v>
      </c>
      <c r="B284" t="s">
        <v>1410</v>
      </c>
    </row>
    <row r="285" spans="1:2">
      <c r="A285" t="s">
        <v>857</v>
      </c>
      <c r="B285" t="s">
        <v>1411</v>
      </c>
    </row>
    <row r="286" spans="1:2">
      <c r="A286" t="s">
        <v>858</v>
      </c>
      <c r="B286" t="s">
        <v>1412</v>
      </c>
    </row>
    <row r="287" spans="1:2">
      <c r="A287" t="s">
        <v>859</v>
      </c>
      <c r="B287" t="s">
        <v>1413</v>
      </c>
    </row>
    <row r="288" spans="1:2">
      <c r="A288" t="s">
        <v>860</v>
      </c>
      <c r="B288" t="s">
        <v>1414</v>
      </c>
    </row>
    <row r="289" spans="1:2">
      <c r="A289" t="s">
        <v>861</v>
      </c>
      <c r="B289" t="s">
        <v>1415</v>
      </c>
    </row>
    <row r="290" spans="1:2">
      <c r="A290" t="s">
        <v>862</v>
      </c>
      <c r="B290" t="s">
        <v>1416</v>
      </c>
    </row>
    <row r="291" spans="1:2">
      <c r="A291" t="s">
        <v>863</v>
      </c>
      <c r="B291" t="s">
        <v>1417</v>
      </c>
    </row>
    <row r="292" spans="1:2">
      <c r="A292" t="s">
        <v>864</v>
      </c>
      <c r="B292" t="s">
        <v>1418</v>
      </c>
    </row>
    <row r="293" spans="1:2">
      <c r="A293" t="s">
        <v>865</v>
      </c>
      <c r="B293" t="s">
        <v>1419</v>
      </c>
    </row>
    <row r="294" spans="1:2">
      <c r="A294" t="s">
        <v>866</v>
      </c>
      <c r="B294" t="s">
        <v>1420</v>
      </c>
    </row>
    <row r="295" spans="1:2">
      <c r="A295" t="s">
        <v>867</v>
      </c>
      <c r="B295" t="s">
        <v>1421</v>
      </c>
    </row>
    <row r="296" spans="1:2">
      <c r="A296" t="s">
        <v>868</v>
      </c>
      <c r="B296" t="s">
        <v>1422</v>
      </c>
    </row>
    <row r="297" spans="1:2">
      <c r="A297" t="s">
        <v>869</v>
      </c>
      <c r="B297" t="s">
        <v>1423</v>
      </c>
    </row>
    <row r="298" spans="1:2">
      <c r="A298" t="s">
        <v>870</v>
      </c>
      <c r="B298" t="s">
        <v>1424</v>
      </c>
    </row>
    <row r="299" spans="1:2">
      <c r="A299" t="s">
        <v>871</v>
      </c>
      <c r="B299" t="s">
        <v>1425</v>
      </c>
    </row>
    <row r="300" spans="1:2">
      <c r="A300" t="s">
        <v>872</v>
      </c>
      <c r="B300" t="s">
        <v>1426</v>
      </c>
    </row>
    <row r="301" spans="1:2">
      <c r="A301" t="s">
        <v>873</v>
      </c>
      <c r="B301" t="s">
        <v>1427</v>
      </c>
    </row>
    <row r="302" spans="1:2">
      <c r="A302" t="s">
        <v>874</v>
      </c>
      <c r="B302" t="s">
        <v>1428</v>
      </c>
    </row>
    <row r="303" spans="1:2">
      <c r="A303" t="s">
        <v>875</v>
      </c>
      <c r="B303" t="s">
        <v>1429</v>
      </c>
    </row>
    <row r="304" spans="1:2">
      <c r="A304" t="s">
        <v>876</v>
      </c>
      <c r="B304" t="s">
        <v>1430</v>
      </c>
    </row>
    <row r="305" spans="1:2">
      <c r="A305" t="s">
        <v>877</v>
      </c>
      <c r="B305" t="s">
        <v>1431</v>
      </c>
    </row>
    <row r="306" spans="1:2">
      <c r="A306" t="s">
        <v>878</v>
      </c>
      <c r="B306" t="s">
        <v>1432</v>
      </c>
    </row>
    <row r="307" spans="1:2">
      <c r="A307" t="s">
        <v>879</v>
      </c>
      <c r="B307" t="s">
        <v>1433</v>
      </c>
    </row>
    <row r="308" spans="1:2">
      <c r="A308" t="s">
        <v>880</v>
      </c>
      <c r="B308" t="s">
        <v>1434</v>
      </c>
    </row>
    <row r="309" spans="1:2">
      <c r="A309" t="s">
        <v>881</v>
      </c>
      <c r="B309" t="s">
        <v>1435</v>
      </c>
    </row>
    <row r="310" spans="1:2">
      <c r="A310" t="s">
        <v>882</v>
      </c>
      <c r="B310" t="s">
        <v>1436</v>
      </c>
    </row>
    <row r="311" spans="1:2">
      <c r="A311" t="s">
        <v>883</v>
      </c>
      <c r="B311" t="s">
        <v>1437</v>
      </c>
    </row>
    <row r="312" spans="1:2">
      <c r="A312" t="s">
        <v>884</v>
      </c>
      <c r="B312" t="s">
        <v>1438</v>
      </c>
    </row>
    <row r="313" spans="1:2">
      <c r="A313" t="s">
        <v>885</v>
      </c>
      <c r="B313" t="s">
        <v>1439</v>
      </c>
    </row>
    <row r="314" spans="1:2">
      <c r="A314" t="s">
        <v>886</v>
      </c>
      <c r="B314" t="s">
        <v>1440</v>
      </c>
    </row>
    <row r="315" spans="1:2">
      <c r="A315" t="s">
        <v>887</v>
      </c>
      <c r="B315" t="s">
        <v>1441</v>
      </c>
    </row>
    <row r="316" spans="1:2">
      <c r="A316" t="s">
        <v>888</v>
      </c>
      <c r="B316" t="s">
        <v>1442</v>
      </c>
    </row>
    <row r="317" spans="1:2">
      <c r="A317" t="s">
        <v>889</v>
      </c>
      <c r="B317" t="s">
        <v>1443</v>
      </c>
    </row>
    <row r="318" spans="1:2">
      <c r="A318" t="s">
        <v>890</v>
      </c>
      <c r="B318" t="s">
        <v>1444</v>
      </c>
    </row>
    <row r="319" spans="1:2">
      <c r="A319" t="s">
        <v>891</v>
      </c>
      <c r="B319" t="s">
        <v>1445</v>
      </c>
    </row>
    <row r="320" spans="1:2">
      <c r="A320" t="s">
        <v>892</v>
      </c>
      <c r="B320" t="s">
        <v>1446</v>
      </c>
    </row>
    <row r="321" spans="1:2">
      <c r="A321" t="s">
        <v>893</v>
      </c>
      <c r="B321" t="s">
        <v>1447</v>
      </c>
    </row>
    <row r="322" spans="1:2">
      <c r="A322" t="s">
        <v>894</v>
      </c>
      <c r="B322" t="s">
        <v>1448</v>
      </c>
    </row>
    <row r="323" spans="1:2">
      <c r="A323" t="s">
        <v>895</v>
      </c>
      <c r="B323" t="s">
        <v>1449</v>
      </c>
    </row>
    <row r="324" spans="1:2">
      <c r="A324" t="s">
        <v>896</v>
      </c>
      <c r="B324" t="s">
        <v>1450</v>
      </c>
    </row>
    <row r="325" spans="1:2">
      <c r="A325" t="s">
        <v>897</v>
      </c>
      <c r="B325" t="s">
        <v>1451</v>
      </c>
    </row>
    <row r="326" spans="1:2">
      <c r="A326" t="s">
        <v>898</v>
      </c>
      <c r="B326" t="s">
        <v>1452</v>
      </c>
    </row>
    <row r="327" spans="1:2">
      <c r="A327" t="s">
        <v>899</v>
      </c>
      <c r="B327" t="s">
        <v>1453</v>
      </c>
    </row>
    <row r="328" spans="1:2">
      <c r="A328" t="s">
        <v>900</v>
      </c>
      <c r="B328" t="s">
        <v>1454</v>
      </c>
    </row>
    <row r="329" spans="1:2">
      <c r="A329" t="s">
        <v>901</v>
      </c>
      <c r="B329" t="s">
        <v>1455</v>
      </c>
    </row>
    <row r="330" spans="1:2">
      <c r="A330" t="s">
        <v>902</v>
      </c>
      <c r="B330" t="s">
        <v>1456</v>
      </c>
    </row>
    <row r="331" spans="1:2">
      <c r="A331" t="s">
        <v>903</v>
      </c>
      <c r="B331" t="s">
        <v>1457</v>
      </c>
    </row>
    <row r="332" spans="1:2">
      <c r="A332" t="s">
        <v>904</v>
      </c>
      <c r="B332" t="s">
        <v>1458</v>
      </c>
    </row>
    <row r="333" spans="1:2">
      <c r="A333" t="s">
        <v>905</v>
      </c>
      <c r="B333" t="s">
        <v>1459</v>
      </c>
    </row>
    <row r="334" spans="1:2">
      <c r="A334" t="s">
        <v>906</v>
      </c>
      <c r="B334" t="s">
        <v>1460</v>
      </c>
    </row>
    <row r="335" spans="1:2">
      <c r="A335" t="s">
        <v>907</v>
      </c>
      <c r="B335" t="s">
        <v>1461</v>
      </c>
    </row>
    <row r="336" spans="1:2">
      <c r="A336" t="s">
        <v>908</v>
      </c>
      <c r="B336" t="s">
        <v>1462</v>
      </c>
    </row>
    <row r="337" spans="1:2">
      <c r="A337" t="s">
        <v>909</v>
      </c>
      <c r="B337" t="s">
        <v>1463</v>
      </c>
    </row>
    <row r="338" spans="1:2">
      <c r="A338" t="s">
        <v>910</v>
      </c>
      <c r="B338" t="s">
        <v>1464</v>
      </c>
    </row>
    <row r="339" spans="1:2">
      <c r="A339" t="s">
        <v>911</v>
      </c>
      <c r="B339" t="s">
        <v>1465</v>
      </c>
    </row>
    <row r="340" spans="1:2">
      <c r="A340" t="s">
        <v>912</v>
      </c>
      <c r="B340" t="s">
        <v>1466</v>
      </c>
    </row>
    <row r="341" spans="1:2">
      <c r="A341" t="s">
        <v>913</v>
      </c>
      <c r="B341" t="s">
        <v>1467</v>
      </c>
    </row>
    <row r="342" spans="1:2">
      <c r="A342" t="s">
        <v>914</v>
      </c>
      <c r="B342" t="s">
        <v>1468</v>
      </c>
    </row>
    <row r="343" spans="1:2">
      <c r="A343" t="s">
        <v>915</v>
      </c>
      <c r="B343" t="s">
        <v>1469</v>
      </c>
    </row>
    <row r="344" spans="1:2">
      <c r="A344" t="s">
        <v>916</v>
      </c>
      <c r="B344" t="s">
        <v>1470</v>
      </c>
    </row>
    <row r="345" spans="1:2">
      <c r="A345" t="s">
        <v>917</v>
      </c>
      <c r="B345" t="s">
        <v>1471</v>
      </c>
    </row>
    <row r="346" spans="1:2">
      <c r="A346" t="s">
        <v>918</v>
      </c>
      <c r="B346" t="s">
        <v>1472</v>
      </c>
    </row>
    <row r="347" spans="1:2">
      <c r="A347" t="s">
        <v>919</v>
      </c>
      <c r="B347" t="s">
        <v>1473</v>
      </c>
    </row>
    <row r="348" spans="1:2">
      <c r="A348" t="s">
        <v>920</v>
      </c>
      <c r="B348" t="s">
        <v>1474</v>
      </c>
    </row>
    <row r="349" spans="1:2">
      <c r="A349" t="s">
        <v>921</v>
      </c>
      <c r="B349" t="s">
        <v>1475</v>
      </c>
    </row>
    <row r="350" spans="1:2">
      <c r="A350" t="s">
        <v>922</v>
      </c>
      <c r="B350" t="s">
        <v>1476</v>
      </c>
    </row>
    <row r="351" spans="1:2">
      <c r="A351" t="s">
        <v>923</v>
      </c>
      <c r="B351" t="s">
        <v>1477</v>
      </c>
    </row>
    <row r="352" spans="1:2">
      <c r="A352" t="s">
        <v>924</v>
      </c>
      <c r="B352" t="s">
        <v>1478</v>
      </c>
    </row>
    <row r="353" spans="1:2">
      <c r="A353" t="s">
        <v>925</v>
      </c>
      <c r="B353" t="s">
        <v>1479</v>
      </c>
    </row>
    <row r="354" spans="1:2">
      <c r="A354" t="s">
        <v>926</v>
      </c>
      <c r="B354" t="s">
        <v>1480</v>
      </c>
    </row>
    <row r="355" spans="1:2">
      <c r="A355" t="s">
        <v>927</v>
      </c>
      <c r="B355" t="s">
        <v>1481</v>
      </c>
    </row>
    <row r="356" spans="1:2">
      <c r="A356" t="s">
        <v>928</v>
      </c>
      <c r="B356" t="s">
        <v>1482</v>
      </c>
    </row>
    <row r="357" spans="1:2">
      <c r="A357" t="s">
        <v>929</v>
      </c>
      <c r="B357" t="s">
        <v>1483</v>
      </c>
    </row>
    <row r="358" spans="1:2">
      <c r="A358" t="s">
        <v>930</v>
      </c>
      <c r="B358" t="s">
        <v>1484</v>
      </c>
    </row>
    <row r="359" spans="1:2">
      <c r="A359" t="s">
        <v>931</v>
      </c>
      <c r="B359" t="s">
        <v>1485</v>
      </c>
    </row>
    <row r="360" spans="1:2">
      <c r="A360" t="s">
        <v>932</v>
      </c>
      <c r="B360" t="s">
        <v>1486</v>
      </c>
    </row>
    <row r="361" spans="1:2">
      <c r="A361" t="s">
        <v>933</v>
      </c>
      <c r="B361" t="s">
        <v>1487</v>
      </c>
    </row>
    <row r="362" spans="1:2">
      <c r="A362" t="s">
        <v>934</v>
      </c>
      <c r="B362" t="s">
        <v>1488</v>
      </c>
    </row>
    <row r="363" spans="1:2">
      <c r="A363" t="s">
        <v>935</v>
      </c>
      <c r="B363" t="s">
        <v>1489</v>
      </c>
    </row>
    <row r="364" spans="1:2">
      <c r="A364" t="s">
        <v>936</v>
      </c>
      <c r="B364" t="s">
        <v>1490</v>
      </c>
    </row>
    <row r="365" spans="1:2">
      <c r="A365" t="s">
        <v>937</v>
      </c>
      <c r="B365" t="s">
        <v>1491</v>
      </c>
    </row>
    <row r="366" spans="1:2">
      <c r="A366" t="s">
        <v>938</v>
      </c>
      <c r="B366" t="s">
        <v>1492</v>
      </c>
    </row>
    <row r="367" spans="1:2">
      <c r="A367" t="s">
        <v>939</v>
      </c>
      <c r="B367" t="s">
        <v>1493</v>
      </c>
    </row>
    <row r="368" spans="1:2">
      <c r="A368" t="s">
        <v>940</v>
      </c>
      <c r="B368" t="s">
        <v>1494</v>
      </c>
    </row>
    <row r="369" spans="1:2">
      <c r="A369" t="s">
        <v>941</v>
      </c>
      <c r="B369" t="s">
        <v>1495</v>
      </c>
    </row>
    <row r="370" spans="1:2">
      <c r="A370" t="s">
        <v>942</v>
      </c>
      <c r="B370" t="s">
        <v>1496</v>
      </c>
    </row>
    <row r="371" spans="1:2">
      <c r="A371" t="s">
        <v>943</v>
      </c>
      <c r="B371" t="s">
        <v>1497</v>
      </c>
    </row>
    <row r="372" spans="1:2">
      <c r="A372" t="s">
        <v>944</v>
      </c>
      <c r="B372" t="s">
        <v>1498</v>
      </c>
    </row>
    <row r="373" spans="1:2">
      <c r="A373" t="s">
        <v>945</v>
      </c>
      <c r="B373" t="s">
        <v>1499</v>
      </c>
    </row>
    <row r="374" spans="1:2">
      <c r="A374" t="s">
        <v>946</v>
      </c>
      <c r="B374" t="s">
        <v>1500</v>
      </c>
    </row>
    <row r="375" spans="1:2">
      <c r="A375" t="s">
        <v>947</v>
      </c>
      <c r="B375" t="s">
        <v>1281</v>
      </c>
    </row>
    <row r="376" spans="1:2">
      <c r="A376" t="s">
        <v>948</v>
      </c>
      <c r="B376" t="s">
        <v>1501</v>
      </c>
    </row>
    <row r="377" spans="1:2">
      <c r="A377" t="s">
        <v>949</v>
      </c>
      <c r="B377" t="s">
        <v>1502</v>
      </c>
    </row>
    <row r="378" spans="1:2">
      <c r="A378" t="s">
        <v>950</v>
      </c>
      <c r="B378" t="s">
        <v>1503</v>
      </c>
    </row>
    <row r="379" spans="1:2">
      <c r="A379" t="s">
        <v>951</v>
      </c>
      <c r="B379" t="s">
        <v>1504</v>
      </c>
    </row>
    <row r="380" spans="1:2">
      <c r="A380" t="s">
        <v>952</v>
      </c>
      <c r="B380" t="s">
        <v>1505</v>
      </c>
    </row>
    <row r="381" spans="1:2">
      <c r="A381" t="s">
        <v>953</v>
      </c>
      <c r="B381" t="s">
        <v>1506</v>
      </c>
    </row>
    <row r="382" spans="1:2">
      <c r="A382" t="s">
        <v>954</v>
      </c>
      <c r="B382" t="s">
        <v>1507</v>
      </c>
    </row>
    <row r="383" spans="1:2">
      <c r="A383" t="s">
        <v>955</v>
      </c>
      <c r="B383" t="s">
        <v>1508</v>
      </c>
    </row>
    <row r="384" spans="1:2">
      <c r="A384" t="s">
        <v>956</v>
      </c>
      <c r="B384" t="s">
        <v>1509</v>
      </c>
    </row>
    <row r="385" spans="1:2">
      <c r="A385" t="s">
        <v>957</v>
      </c>
      <c r="B385" t="s">
        <v>1510</v>
      </c>
    </row>
    <row r="386" spans="1:2">
      <c r="A386" t="s">
        <v>958</v>
      </c>
      <c r="B386" t="s">
        <v>1511</v>
      </c>
    </row>
    <row r="387" spans="1:2">
      <c r="A387" t="s">
        <v>959</v>
      </c>
      <c r="B387" t="s">
        <v>1512</v>
      </c>
    </row>
    <row r="388" spans="1:2">
      <c r="A388" t="s">
        <v>960</v>
      </c>
      <c r="B388" t="s">
        <v>1513</v>
      </c>
    </row>
    <row r="389" spans="1:2">
      <c r="A389" t="s">
        <v>961</v>
      </c>
      <c r="B389" t="s">
        <v>1514</v>
      </c>
    </row>
    <row r="390" spans="1:2">
      <c r="A390" t="s">
        <v>962</v>
      </c>
      <c r="B390" t="s">
        <v>1515</v>
      </c>
    </row>
    <row r="391" spans="1:2">
      <c r="A391" t="s">
        <v>963</v>
      </c>
      <c r="B391" t="s">
        <v>1516</v>
      </c>
    </row>
    <row r="392" spans="1:2">
      <c r="A392" t="s">
        <v>964</v>
      </c>
      <c r="B392" t="s">
        <v>1517</v>
      </c>
    </row>
    <row r="393" spans="1:2">
      <c r="A393" t="s">
        <v>965</v>
      </c>
      <c r="B393" t="s">
        <v>1518</v>
      </c>
    </row>
    <row r="394" spans="1:2">
      <c r="A394" t="s">
        <v>966</v>
      </c>
      <c r="B394" t="s">
        <v>1519</v>
      </c>
    </row>
    <row r="395" spans="1:2">
      <c r="A395" t="s">
        <v>967</v>
      </c>
      <c r="B395" t="s">
        <v>1520</v>
      </c>
    </row>
    <row r="396" spans="1:2">
      <c r="A396" t="s">
        <v>968</v>
      </c>
      <c r="B396" t="s">
        <v>1521</v>
      </c>
    </row>
    <row r="397" spans="1:2">
      <c r="A397" t="s">
        <v>969</v>
      </c>
      <c r="B397" t="s">
        <v>1522</v>
      </c>
    </row>
    <row r="398" spans="1:2">
      <c r="A398" t="s">
        <v>970</v>
      </c>
      <c r="B398" t="s">
        <v>1523</v>
      </c>
    </row>
    <row r="399" spans="1:2">
      <c r="A399" t="s">
        <v>971</v>
      </c>
      <c r="B399" t="s">
        <v>1524</v>
      </c>
    </row>
    <row r="400" spans="1:2">
      <c r="A400" t="s">
        <v>972</v>
      </c>
      <c r="B400" t="s">
        <v>1525</v>
      </c>
    </row>
    <row r="401" spans="1:2">
      <c r="A401" t="s">
        <v>973</v>
      </c>
      <c r="B401" t="s">
        <v>1526</v>
      </c>
    </row>
    <row r="402" spans="1:2">
      <c r="A402" t="s">
        <v>974</v>
      </c>
      <c r="B402" t="s">
        <v>1527</v>
      </c>
    </row>
    <row r="403" spans="1:2">
      <c r="A403" t="s">
        <v>975</v>
      </c>
      <c r="B403" t="s">
        <v>1528</v>
      </c>
    </row>
    <row r="404" spans="1:2">
      <c r="A404" t="s">
        <v>976</v>
      </c>
      <c r="B404" t="s">
        <v>1529</v>
      </c>
    </row>
    <row r="405" spans="1:2">
      <c r="A405" t="s">
        <v>977</v>
      </c>
      <c r="B405" t="s">
        <v>1530</v>
      </c>
    </row>
    <row r="406" spans="1:2">
      <c r="A406" t="s">
        <v>978</v>
      </c>
      <c r="B406" t="s">
        <v>1531</v>
      </c>
    </row>
    <row r="407" spans="1:2">
      <c r="A407" t="s">
        <v>979</v>
      </c>
      <c r="B407" t="s">
        <v>1532</v>
      </c>
    </row>
    <row r="408" spans="1:2">
      <c r="A408" t="s">
        <v>980</v>
      </c>
      <c r="B408" t="s">
        <v>1533</v>
      </c>
    </row>
    <row r="409" spans="1:2">
      <c r="A409" t="s">
        <v>981</v>
      </c>
      <c r="B409" t="s">
        <v>1534</v>
      </c>
    </row>
    <row r="410" spans="1:2">
      <c r="A410" t="s">
        <v>982</v>
      </c>
      <c r="B410" t="s">
        <v>1535</v>
      </c>
    </row>
    <row r="411" spans="1:2">
      <c r="A411" t="s">
        <v>983</v>
      </c>
      <c r="B411" t="s">
        <v>1536</v>
      </c>
    </row>
    <row r="412" spans="1:2">
      <c r="A412" t="s">
        <v>984</v>
      </c>
      <c r="B412" t="s">
        <v>1537</v>
      </c>
    </row>
    <row r="413" spans="1:2">
      <c r="A413" t="s">
        <v>985</v>
      </c>
      <c r="B413" t="s">
        <v>1538</v>
      </c>
    </row>
    <row r="414" spans="1:2">
      <c r="A414" t="s">
        <v>986</v>
      </c>
      <c r="B414" t="s">
        <v>1539</v>
      </c>
    </row>
    <row r="415" spans="1:2">
      <c r="A415" t="s">
        <v>987</v>
      </c>
      <c r="B415" t="s">
        <v>1540</v>
      </c>
    </row>
    <row r="416" spans="1:2">
      <c r="A416" t="s">
        <v>988</v>
      </c>
      <c r="B416" t="s">
        <v>1541</v>
      </c>
    </row>
    <row r="417" spans="1:2">
      <c r="A417" t="s">
        <v>989</v>
      </c>
      <c r="B417" t="s">
        <v>1542</v>
      </c>
    </row>
    <row r="418" spans="1:2">
      <c r="A418" t="s">
        <v>990</v>
      </c>
      <c r="B418" t="s">
        <v>1543</v>
      </c>
    </row>
    <row r="419" spans="1:2">
      <c r="A419" t="s">
        <v>991</v>
      </c>
      <c r="B419" t="s">
        <v>1544</v>
      </c>
    </row>
    <row r="420" spans="1:2">
      <c r="A420" t="s">
        <v>992</v>
      </c>
      <c r="B420" t="s">
        <v>1545</v>
      </c>
    </row>
    <row r="421" spans="1:2">
      <c r="A421" t="s">
        <v>993</v>
      </c>
      <c r="B421" t="s">
        <v>1546</v>
      </c>
    </row>
    <row r="422" spans="1:2">
      <c r="A422" t="s">
        <v>994</v>
      </c>
      <c r="B422" t="s">
        <v>1547</v>
      </c>
    </row>
    <row r="423" spans="1:2">
      <c r="A423" t="s">
        <v>995</v>
      </c>
      <c r="B423" t="s">
        <v>1548</v>
      </c>
    </row>
    <row r="424" spans="1:2">
      <c r="A424" t="s">
        <v>996</v>
      </c>
      <c r="B424" t="s">
        <v>1549</v>
      </c>
    </row>
    <row r="425" spans="1:2">
      <c r="A425" t="s">
        <v>997</v>
      </c>
      <c r="B425" t="s">
        <v>1550</v>
      </c>
    </row>
    <row r="426" spans="1:2">
      <c r="A426" t="s">
        <v>998</v>
      </c>
      <c r="B426" t="s">
        <v>1551</v>
      </c>
    </row>
    <row r="427" spans="1:2">
      <c r="A427" t="s">
        <v>999</v>
      </c>
      <c r="B427" t="s">
        <v>1552</v>
      </c>
    </row>
    <row r="428" spans="1:2">
      <c r="A428" t="s">
        <v>1000</v>
      </c>
      <c r="B428" t="s">
        <v>1553</v>
      </c>
    </row>
    <row r="429" spans="1:2">
      <c r="A429" t="s">
        <v>1001</v>
      </c>
      <c r="B429" t="s">
        <v>1554</v>
      </c>
    </row>
    <row r="430" spans="1:2">
      <c r="A430" t="s">
        <v>1002</v>
      </c>
      <c r="B430" t="s">
        <v>1555</v>
      </c>
    </row>
    <row r="431" spans="1:2">
      <c r="A431" t="s">
        <v>1003</v>
      </c>
      <c r="B431" t="s">
        <v>1556</v>
      </c>
    </row>
    <row r="432" spans="1:2">
      <c r="A432" t="s">
        <v>1004</v>
      </c>
      <c r="B432" t="s">
        <v>1557</v>
      </c>
    </row>
    <row r="433" spans="1:2">
      <c r="A433" t="s">
        <v>1005</v>
      </c>
      <c r="B433" t="s">
        <v>1558</v>
      </c>
    </row>
    <row r="434" spans="1:2">
      <c r="A434" t="s">
        <v>1006</v>
      </c>
      <c r="B434" t="s">
        <v>1559</v>
      </c>
    </row>
    <row r="435" spans="1:2">
      <c r="A435" t="s">
        <v>1007</v>
      </c>
      <c r="B435" t="s">
        <v>1560</v>
      </c>
    </row>
    <row r="436" spans="1:2">
      <c r="A436" t="s">
        <v>1008</v>
      </c>
      <c r="B436" t="s">
        <v>1561</v>
      </c>
    </row>
    <row r="437" spans="1:2">
      <c r="A437" t="s">
        <v>1009</v>
      </c>
      <c r="B437" t="s">
        <v>1562</v>
      </c>
    </row>
    <row r="438" spans="1:2">
      <c r="A438" t="s">
        <v>1010</v>
      </c>
      <c r="B438" t="s">
        <v>1563</v>
      </c>
    </row>
    <row r="439" spans="1:2">
      <c r="A439" t="s">
        <v>1011</v>
      </c>
      <c r="B439" t="s">
        <v>1564</v>
      </c>
    </row>
    <row r="440" spans="1:2">
      <c r="A440" t="s">
        <v>1012</v>
      </c>
      <c r="B440" t="s">
        <v>1565</v>
      </c>
    </row>
    <row r="441" spans="1:2">
      <c r="A441" t="s">
        <v>1013</v>
      </c>
      <c r="B441" t="s">
        <v>1566</v>
      </c>
    </row>
    <row r="442" spans="1:2">
      <c r="A442" t="s">
        <v>1014</v>
      </c>
      <c r="B442" t="s">
        <v>1567</v>
      </c>
    </row>
    <row r="443" spans="1:2">
      <c r="A443" t="s">
        <v>1015</v>
      </c>
      <c r="B443" t="s">
        <v>1568</v>
      </c>
    </row>
    <row r="444" spans="1:2">
      <c r="A444" t="s">
        <v>1016</v>
      </c>
      <c r="B444" t="s">
        <v>1569</v>
      </c>
    </row>
    <row r="445" spans="1:2">
      <c r="A445" t="s">
        <v>1017</v>
      </c>
      <c r="B445" t="s">
        <v>1570</v>
      </c>
    </row>
    <row r="446" spans="1:2">
      <c r="A446" t="s">
        <v>1018</v>
      </c>
      <c r="B446" t="s">
        <v>1571</v>
      </c>
    </row>
    <row r="447" spans="1:2">
      <c r="A447" t="s">
        <v>1019</v>
      </c>
      <c r="B447" t="s">
        <v>1572</v>
      </c>
    </row>
    <row r="448" spans="1:2">
      <c r="A448" t="s">
        <v>1020</v>
      </c>
      <c r="B448" t="s">
        <v>1573</v>
      </c>
    </row>
    <row r="449" spans="1:2">
      <c r="A449" t="s">
        <v>1021</v>
      </c>
      <c r="B449" t="s">
        <v>1574</v>
      </c>
    </row>
    <row r="450" spans="1:2">
      <c r="A450" t="s">
        <v>1022</v>
      </c>
      <c r="B450" t="s">
        <v>1575</v>
      </c>
    </row>
    <row r="451" spans="1:2">
      <c r="A451" t="s">
        <v>1023</v>
      </c>
      <c r="B451" t="s">
        <v>1576</v>
      </c>
    </row>
    <row r="452" spans="1:2">
      <c r="A452" t="s">
        <v>1024</v>
      </c>
      <c r="B452" t="s">
        <v>1577</v>
      </c>
    </row>
    <row r="453" spans="1:2">
      <c r="A453" t="s">
        <v>1025</v>
      </c>
      <c r="B453" t="s">
        <v>1578</v>
      </c>
    </row>
    <row r="454" spans="1:2">
      <c r="A454" t="s">
        <v>1026</v>
      </c>
      <c r="B454" t="s">
        <v>1579</v>
      </c>
    </row>
    <row r="455" spans="1:2">
      <c r="A455" t="s">
        <v>1027</v>
      </c>
      <c r="B455" t="s">
        <v>1580</v>
      </c>
    </row>
    <row r="456" spans="1:2">
      <c r="A456" t="s">
        <v>1028</v>
      </c>
      <c r="B456" t="s">
        <v>1581</v>
      </c>
    </row>
    <row r="457" spans="1:2">
      <c r="A457" t="s">
        <v>1029</v>
      </c>
      <c r="B457" t="s">
        <v>1582</v>
      </c>
    </row>
    <row r="458" spans="1:2">
      <c r="A458" t="s">
        <v>1030</v>
      </c>
      <c r="B458" t="s">
        <v>1583</v>
      </c>
    </row>
    <row r="459" spans="1:2">
      <c r="A459" t="s">
        <v>1031</v>
      </c>
      <c r="B459" t="s">
        <v>1584</v>
      </c>
    </row>
    <row r="460" spans="1:2">
      <c r="A460" t="s">
        <v>1032</v>
      </c>
      <c r="B460" t="s">
        <v>1585</v>
      </c>
    </row>
    <row r="461" spans="1:2">
      <c r="A461" t="s">
        <v>1033</v>
      </c>
      <c r="B461" t="s">
        <v>1586</v>
      </c>
    </row>
    <row r="462" spans="1:2">
      <c r="A462" t="s">
        <v>1034</v>
      </c>
      <c r="B462" t="s">
        <v>1587</v>
      </c>
    </row>
    <row r="463" spans="1:2">
      <c r="A463" t="s">
        <v>1035</v>
      </c>
      <c r="B463" t="s">
        <v>1588</v>
      </c>
    </row>
    <row r="464" spans="1:2">
      <c r="A464" t="s">
        <v>1036</v>
      </c>
      <c r="B464" t="s">
        <v>1589</v>
      </c>
    </row>
    <row r="465" spans="1:2">
      <c r="A465" t="s">
        <v>1037</v>
      </c>
      <c r="B465" t="s">
        <v>1590</v>
      </c>
    </row>
    <row r="466" spans="1:2">
      <c r="A466" t="s">
        <v>1038</v>
      </c>
      <c r="B466" t="s">
        <v>1591</v>
      </c>
    </row>
    <row r="467" spans="1:2">
      <c r="A467" t="s">
        <v>1039</v>
      </c>
      <c r="B467" t="s">
        <v>1592</v>
      </c>
    </row>
    <row r="468" spans="1:2">
      <c r="A468" t="s">
        <v>1040</v>
      </c>
      <c r="B468" t="s">
        <v>1593</v>
      </c>
    </row>
    <row r="469" spans="1:2">
      <c r="A469" t="s">
        <v>1041</v>
      </c>
      <c r="B469" t="s">
        <v>1594</v>
      </c>
    </row>
    <row r="470" spans="1:2">
      <c r="A470" t="s">
        <v>1042</v>
      </c>
      <c r="B470" t="s">
        <v>1595</v>
      </c>
    </row>
    <row r="471" spans="1:2">
      <c r="A471" t="s">
        <v>1043</v>
      </c>
      <c r="B471" t="s">
        <v>1596</v>
      </c>
    </row>
    <row r="472" spans="1:2">
      <c r="A472" t="s">
        <v>1044</v>
      </c>
      <c r="B472" t="s">
        <v>1402</v>
      </c>
    </row>
    <row r="473" spans="1:2">
      <c r="A473" t="s">
        <v>1045</v>
      </c>
      <c r="B473" t="s">
        <v>1597</v>
      </c>
    </row>
    <row r="474" spans="1:2">
      <c r="A474" t="s">
        <v>1046</v>
      </c>
      <c r="B474" t="s">
        <v>1598</v>
      </c>
    </row>
    <row r="475" spans="1:2">
      <c r="A475" t="s">
        <v>1047</v>
      </c>
      <c r="B475" t="s">
        <v>1599</v>
      </c>
    </row>
    <row r="476" spans="1:2">
      <c r="A476" t="s">
        <v>1048</v>
      </c>
      <c r="B476" t="s">
        <v>1600</v>
      </c>
    </row>
    <row r="477" spans="1:2">
      <c r="A477" t="s">
        <v>1049</v>
      </c>
      <c r="B477" t="s">
        <v>1601</v>
      </c>
    </row>
    <row r="478" spans="1:2">
      <c r="A478" t="s">
        <v>1050</v>
      </c>
      <c r="B478" t="s">
        <v>1602</v>
      </c>
    </row>
    <row r="479" spans="1:2">
      <c r="A479" t="s">
        <v>1051</v>
      </c>
      <c r="B479" t="s">
        <v>1603</v>
      </c>
    </row>
    <row r="480" spans="1:2">
      <c r="A480" t="s">
        <v>1052</v>
      </c>
      <c r="B480" t="s">
        <v>1604</v>
      </c>
    </row>
    <row r="481" spans="1:2">
      <c r="A481" t="s">
        <v>1053</v>
      </c>
      <c r="B481" t="s">
        <v>1605</v>
      </c>
    </row>
    <row r="482" spans="1:2">
      <c r="A482" t="s">
        <v>1054</v>
      </c>
      <c r="B482" t="s">
        <v>1606</v>
      </c>
    </row>
    <row r="483" spans="1:2">
      <c r="A483" t="s">
        <v>1055</v>
      </c>
      <c r="B483" t="s">
        <v>1607</v>
      </c>
    </row>
    <row r="484" spans="1:2">
      <c r="A484" t="s">
        <v>1056</v>
      </c>
      <c r="B484" t="s">
        <v>1608</v>
      </c>
    </row>
    <row r="485" spans="1:2">
      <c r="A485" t="s">
        <v>1057</v>
      </c>
      <c r="B485" t="s">
        <v>1609</v>
      </c>
    </row>
    <row r="486" spans="1:2">
      <c r="A486" t="s">
        <v>1058</v>
      </c>
      <c r="B486" t="s">
        <v>1610</v>
      </c>
    </row>
    <row r="487" spans="1:2">
      <c r="A487" t="s">
        <v>1059</v>
      </c>
      <c r="B487" t="s">
        <v>1611</v>
      </c>
    </row>
    <row r="488" spans="1:2">
      <c r="A488" t="s">
        <v>1060</v>
      </c>
      <c r="B488" t="s">
        <v>1612</v>
      </c>
    </row>
    <row r="489" spans="1:2">
      <c r="A489" t="s">
        <v>1061</v>
      </c>
      <c r="B489" t="s">
        <v>1613</v>
      </c>
    </row>
    <row r="490" spans="1:2">
      <c r="A490" t="s">
        <v>1062</v>
      </c>
      <c r="B490" t="s">
        <v>1614</v>
      </c>
    </row>
    <row r="491" spans="1:2">
      <c r="A491" t="s">
        <v>1063</v>
      </c>
      <c r="B491" t="s">
        <v>1615</v>
      </c>
    </row>
    <row r="492" spans="1:2">
      <c r="A492" t="s">
        <v>1064</v>
      </c>
      <c r="B492" t="s">
        <v>1616</v>
      </c>
    </row>
    <row r="493" spans="1:2">
      <c r="A493" t="s">
        <v>1065</v>
      </c>
      <c r="B493" t="s">
        <v>1617</v>
      </c>
    </row>
    <row r="494" spans="1:2">
      <c r="A494" t="s">
        <v>1066</v>
      </c>
      <c r="B494" t="s">
        <v>1618</v>
      </c>
    </row>
    <row r="495" spans="1:2">
      <c r="A495" t="s">
        <v>1067</v>
      </c>
      <c r="B495" t="s">
        <v>1619</v>
      </c>
    </row>
    <row r="496" spans="1:2">
      <c r="A496" t="s">
        <v>1068</v>
      </c>
      <c r="B496" t="s">
        <v>1620</v>
      </c>
    </row>
    <row r="497" spans="1:2">
      <c r="A497" t="s">
        <v>1069</v>
      </c>
      <c r="B497" t="s">
        <v>1621</v>
      </c>
    </row>
    <row r="498" spans="1:2">
      <c r="A498" t="s">
        <v>1070</v>
      </c>
      <c r="B498" t="s">
        <v>1622</v>
      </c>
    </row>
    <row r="499" spans="1:2">
      <c r="A499" t="s">
        <v>1071</v>
      </c>
      <c r="B499" t="s">
        <v>1623</v>
      </c>
    </row>
    <row r="500" spans="1:2">
      <c r="A500" t="s">
        <v>1072</v>
      </c>
      <c r="B500" t="s">
        <v>1624</v>
      </c>
    </row>
    <row r="501" spans="1:2">
      <c r="A501" t="s">
        <v>1073</v>
      </c>
      <c r="B501" t="s">
        <v>1625</v>
      </c>
    </row>
    <row r="502" spans="1:2">
      <c r="A502" t="s">
        <v>1074</v>
      </c>
      <c r="B502" t="s">
        <v>1626</v>
      </c>
    </row>
    <row r="503" spans="1:2">
      <c r="A503" t="s">
        <v>1075</v>
      </c>
      <c r="B503" t="s">
        <v>1627</v>
      </c>
    </row>
    <row r="504" spans="1:2">
      <c r="A504" t="s">
        <v>1076</v>
      </c>
      <c r="B504" t="s">
        <v>1628</v>
      </c>
    </row>
    <row r="505" spans="1:2">
      <c r="A505" t="s">
        <v>1077</v>
      </c>
      <c r="B505" t="s">
        <v>1629</v>
      </c>
    </row>
    <row r="506" spans="1:2">
      <c r="A506" t="s">
        <v>1078</v>
      </c>
      <c r="B506" t="s">
        <v>1630</v>
      </c>
    </row>
    <row r="507" spans="1:2">
      <c r="A507" t="s">
        <v>1079</v>
      </c>
      <c r="B507" t="s">
        <v>1631</v>
      </c>
    </row>
    <row r="508" spans="1:2">
      <c r="A508" t="s">
        <v>1080</v>
      </c>
      <c r="B508" t="s">
        <v>1632</v>
      </c>
    </row>
    <row r="509" spans="1:2">
      <c r="A509" t="s">
        <v>1081</v>
      </c>
      <c r="B509" t="s">
        <v>1633</v>
      </c>
    </row>
    <row r="510" spans="1:2">
      <c r="A510" t="s">
        <v>1082</v>
      </c>
      <c r="B510" t="s">
        <v>1634</v>
      </c>
    </row>
    <row r="511" spans="1:2">
      <c r="A511" t="s">
        <v>1083</v>
      </c>
      <c r="B511" t="s">
        <v>1635</v>
      </c>
    </row>
    <row r="512" spans="1:2">
      <c r="A512" t="s">
        <v>1084</v>
      </c>
      <c r="B512" t="s">
        <v>1636</v>
      </c>
    </row>
    <row r="513" spans="1:2">
      <c r="A513" t="s">
        <v>1085</v>
      </c>
      <c r="B513" t="s">
        <v>1637</v>
      </c>
    </row>
    <row r="514" spans="1:2">
      <c r="A514" t="s">
        <v>1086</v>
      </c>
      <c r="B514" t="s">
        <v>1638</v>
      </c>
    </row>
    <row r="515" spans="1:2">
      <c r="A515" t="s">
        <v>1087</v>
      </c>
      <c r="B515" t="s">
        <v>1639</v>
      </c>
    </row>
    <row r="516" spans="1:2">
      <c r="A516" t="s">
        <v>1088</v>
      </c>
      <c r="B516" t="s">
        <v>1640</v>
      </c>
    </row>
    <row r="517" spans="1:2">
      <c r="A517" t="s">
        <v>1089</v>
      </c>
      <c r="B517" t="s">
        <v>1641</v>
      </c>
    </row>
    <row r="518" spans="1:2">
      <c r="A518" t="s">
        <v>1090</v>
      </c>
      <c r="B518" t="s">
        <v>1642</v>
      </c>
    </row>
    <row r="519" spans="1:2">
      <c r="A519" t="s">
        <v>1091</v>
      </c>
      <c r="B519" t="s">
        <v>1643</v>
      </c>
    </row>
    <row r="520" spans="1:2">
      <c r="A520" t="s">
        <v>1092</v>
      </c>
      <c r="B520" t="s">
        <v>1644</v>
      </c>
    </row>
    <row r="521" spans="1:2">
      <c r="A521" t="s">
        <v>1093</v>
      </c>
      <c r="B521" t="s">
        <v>1645</v>
      </c>
    </row>
    <row r="522" spans="1:2">
      <c r="A522" t="s">
        <v>1094</v>
      </c>
      <c r="B522" t="s">
        <v>1646</v>
      </c>
    </row>
    <row r="523" spans="1:2">
      <c r="A523" t="s">
        <v>1095</v>
      </c>
      <c r="B523" t="s">
        <v>1647</v>
      </c>
    </row>
    <row r="524" spans="1:2">
      <c r="A524" t="s">
        <v>1096</v>
      </c>
      <c r="B524" t="s">
        <v>1648</v>
      </c>
    </row>
    <row r="525" spans="1:2">
      <c r="A525" t="s">
        <v>1097</v>
      </c>
      <c r="B525" t="s">
        <v>1649</v>
      </c>
    </row>
    <row r="526" spans="1:2">
      <c r="A526" t="s">
        <v>1650</v>
      </c>
      <c r="B526" t="s">
        <v>1651</v>
      </c>
    </row>
    <row r="527" spans="1:2">
      <c r="A527" t="s">
        <v>1098</v>
      </c>
      <c r="B527" t="s">
        <v>1652</v>
      </c>
    </row>
    <row r="528" spans="1:2">
      <c r="A528" t="s">
        <v>1653</v>
      </c>
      <c r="B528" t="s">
        <v>1654</v>
      </c>
    </row>
    <row r="529" spans="1:2">
      <c r="A529" t="s">
        <v>1099</v>
      </c>
      <c r="B529" t="s">
        <v>1655</v>
      </c>
    </row>
    <row r="530" spans="1:2">
      <c r="A530" t="s">
        <v>1656</v>
      </c>
      <c r="B530" t="s">
        <v>1657</v>
      </c>
    </row>
    <row r="531" spans="1:2">
      <c r="A531" t="s">
        <v>1100</v>
      </c>
      <c r="B531" t="s">
        <v>1101</v>
      </c>
    </row>
    <row r="532" spans="1:2">
      <c r="A532" t="s">
        <v>1658</v>
      </c>
      <c r="B532" t="s">
        <v>1659</v>
      </c>
    </row>
    <row r="533" spans="1:2">
      <c r="A533" t="s">
        <v>1102</v>
      </c>
      <c r="B533" t="s">
        <v>1660</v>
      </c>
    </row>
    <row r="534" spans="1:2">
      <c r="A534" t="s">
        <v>1661</v>
      </c>
      <c r="B534" t="s">
        <v>1662</v>
      </c>
    </row>
    <row r="535" spans="1:2">
      <c r="A535" t="s">
        <v>1103</v>
      </c>
      <c r="B535" t="s">
        <v>1663</v>
      </c>
    </row>
    <row r="536" spans="1:2">
      <c r="A536" t="s">
        <v>1664</v>
      </c>
      <c r="B536" t="s">
        <v>1665</v>
      </c>
    </row>
    <row r="537" spans="1:2">
      <c r="A537" t="s">
        <v>1666</v>
      </c>
      <c r="B537" t="s">
        <v>1667</v>
      </c>
    </row>
    <row r="538" spans="1:2">
      <c r="A538" t="s">
        <v>1104</v>
      </c>
      <c r="B538" t="s">
        <v>1668</v>
      </c>
    </row>
    <row r="539" spans="1:2">
      <c r="A539" t="s">
        <v>1669</v>
      </c>
      <c r="B539" t="s">
        <v>1670</v>
      </c>
    </row>
    <row r="540" spans="1:2">
      <c r="A540" t="s">
        <v>1105</v>
      </c>
      <c r="B540" t="s">
        <v>1671</v>
      </c>
    </row>
    <row r="541" spans="1:2">
      <c r="A541" t="s">
        <v>1672</v>
      </c>
      <c r="B541" t="s">
        <v>1673</v>
      </c>
    </row>
    <row r="542" spans="1:2">
      <c r="A542" t="s">
        <v>1106</v>
      </c>
      <c r="B542" t="s">
        <v>1107</v>
      </c>
    </row>
    <row r="543" spans="1:2">
      <c r="A543" t="s">
        <v>1674</v>
      </c>
      <c r="B543" t="s">
        <v>1675</v>
      </c>
    </row>
    <row r="544" spans="1:2">
      <c r="A544" t="s">
        <v>1108</v>
      </c>
      <c r="B544" t="s">
        <v>1676</v>
      </c>
    </row>
    <row r="545" spans="1:2">
      <c r="A545" t="s">
        <v>1109</v>
      </c>
      <c r="B545" t="s">
        <v>1677</v>
      </c>
    </row>
    <row r="546" spans="1:2">
      <c r="A546" t="s">
        <v>1110</v>
      </c>
      <c r="B546" t="s">
        <v>1678</v>
      </c>
    </row>
    <row r="547" spans="1:2">
      <c r="A547" t="s">
        <v>1111</v>
      </c>
      <c r="B547" t="s">
        <v>1679</v>
      </c>
    </row>
    <row r="548" spans="1:2">
      <c r="A548" t="s">
        <v>1680</v>
      </c>
      <c r="B548" t="s">
        <v>1681</v>
      </c>
    </row>
    <row r="549" spans="1:2">
      <c r="A549" t="s">
        <v>1682</v>
      </c>
      <c r="B549" t="s">
        <v>1683</v>
      </c>
    </row>
    <row r="550" spans="1:2">
      <c r="A550" t="s">
        <v>1684</v>
      </c>
      <c r="B550" t="s">
        <v>1685</v>
      </c>
    </row>
    <row r="551" spans="1:2">
      <c r="A551" t="s">
        <v>1112</v>
      </c>
      <c r="B551" t="s">
        <v>1113</v>
      </c>
    </row>
    <row r="552" spans="1:2">
      <c r="A552" t="s">
        <v>1114</v>
      </c>
      <c r="B552" t="s">
        <v>1115</v>
      </c>
    </row>
    <row r="553" spans="1:2">
      <c r="A553" t="s">
        <v>1686</v>
      </c>
      <c r="B553" t="s">
        <v>1687</v>
      </c>
    </row>
    <row r="554" spans="1:2">
      <c r="A554" t="s">
        <v>1116</v>
      </c>
      <c r="B554" t="s">
        <v>1688</v>
      </c>
    </row>
    <row r="555" spans="1:2">
      <c r="A555" t="s">
        <v>1689</v>
      </c>
      <c r="B555" t="s">
        <v>1690</v>
      </c>
    </row>
    <row r="556" spans="1:2">
      <c r="A556" t="s">
        <v>1117</v>
      </c>
      <c r="B556" t="s">
        <v>1691</v>
      </c>
    </row>
    <row r="557" spans="1:2">
      <c r="A557" t="s">
        <v>1118</v>
      </c>
      <c r="B557" t="s">
        <v>1692</v>
      </c>
    </row>
    <row r="558" spans="1:2">
      <c r="A558" t="s">
        <v>1693</v>
      </c>
      <c r="B558" t="s">
        <v>1694</v>
      </c>
    </row>
    <row r="559" spans="1:2">
      <c r="A559" t="s">
        <v>1119</v>
      </c>
      <c r="B559" t="s">
        <v>1695</v>
      </c>
    </row>
    <row r="560" spans="1:2">
      <c r="A560" t="s">
        <v>1696</v>
      </c>
      <c r="B560" t="s">
        <v>1697</v>
      </c>
    </row>
    <row r="561" spans="1:2">
      <c r="A561" t="s">
        <v>1698</v>
      </c>
      <c r="B561" t="s">
        <v>1699</v>
      </c>
    </row>
    <row r="562" spans="1:2">
      <c r="A562" t="s">
        <v>1700</v>
      </c>
      <c r="B562" t="s">
        <v>1701</v>
      </c>
    </row>
    <row r="563" spans="1:2">
      <c r="A563" t="s">
        <v>1120</v>
      </c>
      <c r="B563" t="s">
        <v>1702</v>
      </c>
    </row>
    <row r="564" spans="1:2">
      <c r="A564" t="s">
        <v>1121</v>
      </c>
      <c r="B564" t="s">
        <v>1703</v>
      </c>
    </row>
    <row r="565" spans="1:2">
      <c r="A565" t="s">
        <v>1122</v>
      </c>
      <c r="B565" t="s">
        <v>1704</v>
      </c>
    </row>
    <row r="566" spans="1:2">
      <c r="A566" t="s">
        <v>1705</v>
      </c>
      <c r="B566" t="s">
        <v>1706</v>
      </c>
    </row>
    <row r="567" spans="1:2">
      <c r="A567" t="s">
        <v>1707</v>
      </c>
      <c r="B567" t="s">
        <v>1708</v>
      </c>
    </row>
    <row r="568" spans="1:2">
      <c r="A568" t="s">
        <v>1123</v>
      </c>
      <c r="B568" t="s">
        <v>1709</v>
      </c>
    </row>
    <row r="569" spans="1:2">
      <c r="A569" t="s">
        <v>1710</v>
      </c>
      <c r="B569" t="s">
        <v>1711</v>
      </c>
    </row>
    <row r="570" spans="1:2">
      <c r="A570" t="s">
        <v>1712</v>
      </c>
      <c r="B570" t="s">
        <v>1713</v>
      </c>
    </row>
    <row r="571" spans="1:2">
      <c r="A571" t="s">
        <v>1714</v>
      </c>
      <c r="B571" t="s">
        <v>1715</v>
      </c>
    </row>
    <row r="572" spans="1:2">
      <c r="A572" t="s">
        <v>1716</v>
      </c>
      <c r="B572" t="s">
        <v>1717</v>
      </c>
    </row>
    <row r="573" spans="1:2">
      <c r="A573" t="s">
        <v>1718</v>
      </c>
      <c r="B573" t="s">
        <v>1719</v>
      </c>
    </row>
    <row r="574" spans="1:2">
      <c r="A574" t="s">
        <v>1720</v>
      </c>
      <c r="B574" t="s">
        <v>1721</v>
      </c>
    </row>
    <row r="575" spans="1:2">
      <c r="A575" t="s">
        <v>1722</v>
      </c>
      <c r="B575" t="s">
        <v>1723</v>
      </c>
    </row>
    <row r="576" spans="1:2">
      <c r="A576" t="s">
        <v>1724</v>
      </c>
      <c r="B576" t="s">
        <v>1725</v>
      </c>
    </row>
    <row r="577" spans="1:2">
      <c r="A577" t="s">
        <v>1726</v>
      </c>
      <c r="B577" t="s">
        <v>1727</v>
      </c>
    </row>
    <row r="578" spans="1:2">
      <c r="A578" t="s">
        <v>1728</v>
      </c>
      <c r="B578" t="s">
        <v>1729</v>
      </c>
    </row>
    <row r="579" spans="1:2">
      <c r="A579" t="s">
        <v>1124</v>
      </c>
      <c r="B579" t="s">
        <v>1730</v>
      </c>
    </row>
    <row r="580" spans="1:2">
      <c r="A580" t="s">
        <v>1731</v>
      </c>
      <c r="B580" t="s">
        <v>1732</v>
      </c>
    </row>
    <row r="581" spans="1:2">
      <c r="A581" t="s">
        <v>1733</v>
      </c>
      <c r="B581" t="s">
        <v>1734</v>
      </c>
    </row>
    <row r="582" spans="1:2">
      <c r="A582" t="s">
        <v>1735</v>
      </c>
      <c r="B582" t="s">
        <v>1736</v>
      </c>
    </row>
    <row r="583" spans="1:2">
      <c r="A583" t="s">
        <v>1737</v>
      </c>
      <c r="B583" t="s">
        <v>1738</v>
      </c>
    </row>
    <row r="584" spans="1:2">
      <c r="A584" t="s">
        <v>1739</v>
      </c>
      <c r="B584" t="s">
        <v>1740</v>
      </c>
    </row>
    <row r="585" spans="1:2">
      <c r="A585" t="s">
        <v>1741</v>
      </c>
      <c r="B585" t="s">
        <v>1742</v>
      </c>
    </row>
    <row r="586" spans="1:2">
      <c r="A586" t="s">
        <v>1743</v>
      </c>
      <c r="B586" t="s">
        <v>1744</v>
      </c>
    </row>
    <row r="587" spans="1:2">
      <c r="A587" t="s">
        <v>1745</v>
      </c>
      <c r="B587" t="s">
        <v>1746</v>
      </c>
    </row>
    <row r="588" spans="1:2">
      <c r="A588" t="s">
        <v>1747</v>
      </c>
      <c r="B588" t="s">
        <v>1748</v>
      </c>
    </row>
    <row r="589" spans="1:2">
      <c r="A589" t="s">
        <v>1749</v>
      </c>
      <c r="B589" t="s">
        <v>1750</v>
      </c>
    </row>
    <row r="590" spans="1:2">
      <c r="A590" t="s">
        <v>1125</v>
      </c>
      <c r="B590" t="s">
        <v>1751</v>
      </c>
    </row>
    <row r="591" spans="1:2">
      <c r="A591" t="s">
        <v>1752</v>
      </c>
      <c r="B591" t="s">
        <v>1753</v>
      </c>
    </row>
    <row r="592" spans="1:2">
      <c r="A592" t="s">
        <v>1754</v>
      </c>
      <c r="B592" t="s">
        <v>1755</v>
      </c>
    </row>
    <row r="593" spans="1:2">
      <c r="A593" t="s">
        <v>1756</v>
      </c>
      <c r="B593" t="s">
        <v>1757</v>
      </c>
    </row>
    <row r="594" spans="1:2">
      <c r="A594" t="s">
        <v>1758</v>
      </c>
      <c r="B594" t="s">
        <v>1759</v>
      </c>
    </row>
    <row r="595" spans="1:2">
      <c r="A595" t="s">
        <v>1760</v>
      </c>
      <c r="B595" t="s">
        <v>1761</v>
      </c>
    </row>
    <row r="596" spans="1:2">
      <c r="A596" t="s">
        <v>1762</v>
      </c>
      <c r="B596" t="s">
        <v>1763</v>
      </c>
    </row>
    <row r="597" spans="1:2">
      <c r="A597" t="s">
        <v>1764</v>
      </c>
      <c r="B597" t="s">
        <v>1765</v>
      </c>
    </row>
    <row r="598" spans="1:2">
      <c r="A598" t="s">
        <v>1766</v>
      </c>
      <c r="B598" t="s">
        <v>1767</v>
      </c>
    </row>
    <row r="599" spans="1:2">
      <c r="A599" t="s">
        <v>1768</v>
      </c>
      <c r="B599" t="s">
        <v>1769</v>
      </c>
    </row>
    <row r="600" spans="1:2">
      <c r="A600" t="s">
        <v>1770</v>
      </c>
      <c r="B600" t="s">
        <v>1771</v>
      </c>
    </row>
    <row r="601" spans="1:2">
      <c r="A601" t="s">
        <v>1772</v>
      </c>
      <c r="B601" t="s">
        <v>1773</v>
      </c>
    </row>
    <row r="602" spans="1:2">
      <c r="A602" t="s">
        <v>1774</v>
      </c>
      <c r="B602" t="s">
        <v>1775</v>
      </c>
    </row>
    <row r="603" spans="1:2">
      <c r="A603" t="s">
        <v>1776</v>
      </c>
      <c r="B603" t="s">
        <v>1777</v>
      </c>
    </row>
    <row r="604" spans="1:2">
      <c r="A604" t="s">
        <v>1778</v>
      </c>
      <c r="B604" t="s">
        <v>1779</v>
      </c>
    </row>
    <row r="605" spans="1:2">
      <c r="A605" t="s">
        <v>1780</v>
      </c>
      <c r="B605" t="s">
        <v>1781</v>
      </c>
    </row>
    <row r="606" spans="1:2">
      <c r="A606" t="s">
        <v>1782</v>
      </c>
      <c r="B606" t="s">
        <v>1783</v>
      </c>
    </row>
    <row r="607" spans="1:2">
      <c r="A607" t="s">
        <v>1784</v>
      </c>
      <c r="B607" t="s">
        <v>1785</v>
      </c>
    </row>
    <row r="608" spans="1:2">
      <c r="A608" t="s">
        <v>1786</v>
      </c>
      <c r="B608" t="s">
        <v>1787</v>
      </c>
    </row>
    <row r="609" spans="1:2">
      <c r="A609" t="s">
        <v>1788</v>
      </c>
      <c r="B609" t="s">
        <v>1789</v>
      </c>
    </row>
    <row r="610" spans="1:2">
      <c r="A610" t="s">
        <v>1790</v>
      </c>
      <c r="B610" t="s">
        <v>1791</v>
      </c>
    </row>
    <row r="611" spans="1:2">
      <c r="A611" t="s">
        <v>1792</v>
      </c>
      <c r="B611" t="s">
        <v>1793</v>
      </c>
    </row>
    <row r="612" spans="1:2">
      <c r="A612" t="s">
        <v>1794</v>
      </c>
      <c r="B612" t="s">
        <v>1795</v>
      </c>
    </row>
    <row r="613" spans="1:2">
      <c r="A613" t="s">
        <v>1796</v>
      </c>
      <c r="B613" t="s">
        <v>1797</v>
      </c>
    </row>
    <row r="614" spans="1:2">
      <c r="A614" t="s">
        <v>1798</v>
      </c>
      <c r="B614" t="s">
        <v>1799</v>
      </c>
    </row>
    <row r="615" spans="1:2">
      <c r="A615" t="s">
        <v>1800</v>
      </c>
      <c r="B615" t="s">
        <v>1801</v>
      </c>
    </row>
    <row r="616" spans="1:2">
      <c r="A616" t="s">
        <v>1802</v>
      </c>
      <c r="B616" t="s">
        <v>1803</v>
      </c>
    </row>
    <row r="617" spans="1:2">
      <c r="A617" t="s">
        <v>1804</v>
      </c>
      <c r="B617" t="s">
        <v>1805</v>
      </c>
    </row>
    <row r="618" spans="1:2">
      <c r="A618" t="s">
        <v>1806</v>
      </c>
      <c r="B618" t="s">
        <v>1807</v>
      </c>
    </row>
    <row r="619" spans="1:2">
      <c r="A619" t="s">
        <v>1808</v>
      </c>
      <c r="B619" t="s">
        <v>1809</v>
      </c>
    </row>
    <row r="620" spans="1:2">
      <c r="A620" t="s">
        <v>1810</v>
      </c>
      <c r="B620" t="s">
        <v>1811</v>
      </c>
    </row>
    <row r="621" spans="1:2">
      <c r="A621" t="s">
        <v>1812</v>
      </c>
      <c r="B621" t="s">
        <v>1813</v>
      </c>
    </row>
    <row r="622" spans="1:2">
      <c r="A622" t="s">
        <v>1814</v>
      </c>
      <c r="B622" t="s">
        <v>1815</v>
      </c>
    </row>
    <row r="623" spans="1:2">
      <c r="A623" t="s">
        <v>1816</v>
      </c>
      <c r="B623" t="s">
        <v>1817</v>
      </c>
    </row>
    <row r="624" spans="1:2">
      <c r="A624" t="s">
        <v>1818</v>
      </c>
      <c r="B624" t="s">
        <v>1819</v>
      </c>
    </row>
    <row r="625" spans="1:2">
      <c r="A625" t="s">
        <v>1820</v>
      </c>
      <c r="B625" t="s">
        <v>1821</v>
      </c>
    </row>
    <row r="626" spans="1:2">
      <c r="A626" t="s">
        <v>1822</v>
      </c>
      <c r="B626" t="s">
        <v>1823</v>
      </c>
    </row>
    <row r="627" spans="1:2">
      <c r="A627" t="s">
        <v>1824</v>
      </c>
      <c r="B627" t="s">
        <v>1825</v>
      </c>
    </row>
    <row r="628" spans="1:2">
      <c r="A628" t="s">
        <v>1826</v>
      </c>
      <c r="B628" t="s">
        <v>1827</v>
      </c>
    </row>
    <row r="629" spans="1:2">
      <c r="A629" t="s">
        <v>1828</v>
      </c>
      <c r="B629" t="s">
        <v>1829</v>
      </c>
    </row>
    <row r="630" spans="1:2">
      <c r="A630" t="s">
        <v>1830</v>
      </c>
      <c r="B630" t="s">
        <v>1831</v>
      </c>
    </row>
    <row r="631" spans="1:2">
      <c r="A631" t="s">
        <v>1832</v>
      </c>
      <c r="B631" t="s">
        <v>1833</v>
      </c>
    </row>
    <row r="632" spans="1:2">
      <c r="A632" t="s">
        <v>1834</v>
      </c>
      <c r="B632" t="s">
        <v>1835</v>
      </c>
    </row>
    <row r="633" spans="1:2">
      <c r="A633" t="s">
        <v>1836</v>
      </c>
      <c r="B633" t="s">
        <v>1837</v>
      </c>
    </row>
    <row r="634" spans="1:2">
      <c r="A634" t="s">
        <v>1838</v>
      </c>
      <c r="B634" t="s">
        <v>1839</v>
      </c>
    </row>
    <row r="635" spans="1:2">
      <c r="A635" t="s">
        <v>1840</v>
      </c>
      <c r="B635" t="s">
        <v>1841</v>
      </c>
    </row>
    <row r="636" spans="1:2">
      <c r="A636" t="s">
        <v>1842</v>
      </c>
      <c r="B636" t="s">
        <v>1843</v>
      </c>
    </row>
    <row r="637" spans="1:2">
      <c r="A637" t="s">
        <v>1844</v>
      </c>
      <c r="B637" t="s">
        <v>1845</v>
      </c>
    </row>
    <row r="638" spans="1:2">
      <c r="A638" t="s">
        <v>1846</v>
      </c>
      <c r="B638" t="s">
        <v>1847</v>
      </c>
    </row>
    <row r="639" spans="1:2">
      <c r="A639" t="s">
        <v>1848</v>
      </c>
      <c r="B639" t="s">
        <v>1849</v>
      </c>
    </row>
    <row r="640" spans="1:2">
      <c r="A640" t="s">
        <v>1850</v>
      </c>
      <c r="B640" t="s">
        <v>1851</v>
      </c>
    </row>
    <row r="641" spans="1:2">
      <c r="A641" t="s">
        <v>1852</v>
      </c>
      <c r="B641" t="s">
        <v>1853</v>
      </c>
    </row>
    <row r="642" spans="1:2">
      <c r="A642" t="s">
        <v>1854</v>
      </c>
      <c r="B642" t="s">
        <v>1855</v>
      </c>
    </row>
    <row r="643" spans="1:2">
      <c r="A643" t="s">
        <v>1856</v>
      </c>
      <c r="B643" t="s">
        <v>1857</v>
      </c>
    </row>
    <row r="644" spans="1:2">
      <c r="A644" t="s">
        <v>1858</v>
      </c>
      <c r="B644" t="s">
        <v>1859</v>
      </c>
    </row>
    <row r="645" spans="1:2">
      <c r="A645" t="s">
        <v>1860</v>
      </c>
      <c r="B645" t="s">
        <v>1861</v>
      </c>
    </row>
    <row r="646" spans="1:2">
      <c r="A646" t="s">
        <v>1862</v>
      </c>
      <c r="B646" t="s">
        <v>1863</v>
      </c>
    </row>
    <row r="647" spans="1:2">
      <c r="A647" t="s">
        <v>1864</v>
      </c>
      <c r="B647" t="s">
        <v>1865</v>
      </c>
    </row>
    <row r="648" spans="1:2">
      <c r="A648" t="s">
        <v>1866</v>
      </c>
      <c r="B648" t="s">
        <v>1867</v>
      </c>
    </row>
    <row r="649" spans="1:2">
      <c r="A649" t="s">
        <v>1868</v>
      </c>
      <c r="B649" t="s">
        <v>1869</v>
      </c>
    </row>
    <row r="650" spans="1:2">
      <c r="A650" t="s">
        <v>1870</v>
      </c>
      <c r="B650" t="s">
        <v>1871</v>
      </c>
    </row>
    <row r="651" spans="1:2">
      <c r="A651" t="s">
        <v>1872</v>
      </c>
      <c r="B651" t="s">
        <v>1873</v>
      </c>
    </row>
    <row r="652" spans="1:2">
      <c r="A652" t="s">
        <v>1874</v>
      </c>
      <c r="B652" t="s">
        <v>1875</v>
      </c>
    </row>
    <row r="653" spans="1:2">
      <c r="A653" t="s">
        <v>1876</v>
      </c>
      <c r="B653" t="s">
        <v>1877</v>
      </c>
    </row>
    <row r="654" spans="1:2">
      <c r="A654" t="s">
        <v>1878</v>
      </c>
      <c r="B654" t="s">
        <v>1879</v>
      </c>
    </row>
    <row r="655" spans="1:2">
      <c r="A655" t="s">
        <v>1880</v>
      </c>
      <c r="B655" t="s">
        <v>1881</v>
      </c>
    </row>
    <row r="656" spans="1:2">
      <c r="A656" t="s">
        <v>1882</v>
      </c>
      <c r="B656" t="s">
        <v>1883</v>
      </c>
    </row>
    <row r="657" spans="1:2">
      <c r="A657" t="s">
        <v>1884</v>
      </c>
      <c r="B657" t="s">
        <v>1885</v>
      </c>
    </row>
    <row r="658" spans="1:2">
      <c r="A658" t="s">
        <v>1886</v>
      </c>
      <c r="B658" t="s">
        <v>1887</v>
      </c>
    </row>
    <row r="659" spans="1:2">
      <c r="A659" t="s">
        <v>1888</v>
      </c>
      <c r="B659" t="s">
        <v>1889</v>
      </c>
    </row>
    <row r="660" spans="1:2">
      <c r="A660" t="s">
        <v>1890</v>
      </c>
      <c r="B660" t="s">
        <v>1891</v>
      </c>
    </row>
    <row r="661" spans="1:2">
      <c r="A661" t="s">
        <v>1892</v>
      </c>
      <c r="B661" t="s">
        <v>1893</v>
      </c>
    </row>
    <row r="662" spans="1:2">
      <c r="A662" t="s">
        <v>1894</v>
      </c>
      <c r="B662" t="s">
        <v>1895</v>
      </c>
    </row>
    <row r="663" spans="1:2">
      <c r="A663" t="s">
        <v>1896</v>
      </c>
      <c r="B663" t="s">
        <v>1897</v>
      </c>
    </row>
    <row r="664" spans="1:2">
      <c r="A664" t="s">
        <v>1898</v>
      </c>
      <c r="B664" t="s">
        <v>1899</v>
      </c>
    </row>
    <row r="665" spans="1:2">
      <c r="A665" t="s">
        <v>1900</v>
      </c>
      <c r="B665" t="s">
        <v>1901</v>
      </c>
    </row>
    <row r="666" spans="1:2">
      <c r="A666" t="s">
        <v>1902</v>
      </c>
      <c r="B666" t="s">
        <v>1903</v>
      </c>
    </row>
    <row r="667" spans="1:2">
      <c r="A667" t="s">
        <v>1904</v>
      </c>
      <c r="B667" t="s">
        <v>1905</v>
      </c>
    </row>
    <row r="668" spans="1:2">
      <c r="A668" t="s">
        <v>1906</v>
      </c>
      <c r="B668" t="s">
        <v>1907</v>
      </c>
    </row>
    <row r="669" spans="1:2">
      <c r="A669" t="s">
        <v>1908</v>
      </c>
      <c r="B669" t="s">
        <v>1909</v>
      </c>
    </row>
    <row r="670" spans="1:2">
      <c r="A670" t="s">
        <v>1910</v>
      </c>
      <c r="B670" t="s">
        <v>1911</v>
      </c>
    </row>
    <row r="671" spans="1:2">
      <c r="A671" t="s">
        <v>1912</v>
      </c>
      <c r="B671" t="s">
        <v>1913</v>
      </c>
    </row>
    <row r="672" spans="1:2">
      <c r="A672" t="s">
        <v>1914</v>
      </c>
      <c r="B672" t="s">
        <v>1915</v>
      </c>
    </row>
    <row r="673" spans="1:2">
      <c r="A673" t="s">
        <v>1916</v>
      </c>
      <c r="B673" t="s">
        <v>1917</v>
      </c>
    </row>
    <row r="674" spans="1:2">
      <c r="A674" t="s">
        <v>1918</v>
      </c>
      <c r="B674" t="s">
        <v>1919</v>
      </c>
    </row>
    <row r="675" spans="1:2">
      <c r="A675" t="s">
        <v>1920</v>
      </c>
      <c r="B675" t="s">
        <v>1921</v>
      </c>
    </row>
    <row r="676" spans="1:2">
      <c r="A676" t="s">
        <v>1922</v>
      </c>
      <c r="B676" t="s">
        <v>1923</v>
      </c>
    </row>
    <row r="677" spans="1:2">
      <c r="A677" t="s">
        <v>1924</v>
      </c>
      <c r="B677" t="s">
        <v>1925</v>
      </c>
    </row>
    <row r="678" spans="1:2">
      <c r="A678" t="s">
        <v>1926</v>
      </c>
      <c r="B678" t="s">
        <v>1927</v>
      </c>
    </row>
    <row r="679" spans="1:2">
      <c r="A679" t="s">
        <v>1928</v>
      </c>
      <c r="B679" t="s">
        <v>1929</v>
      </c>
    </row>
    <row r="680" spans="1:2">
      <c r="A680" t="s">
        <v>1930</v>
      </c>
      <c r="B680" t="s">
        <v>1931</v>
      </c>
    </row>
    <row r="681" spans="1:2">
      <c r="A681" t="s">
        <v>1932</v>
      </c>
      <c r="B681" t="s">
        <v>1933</v>
      </c>
    </row>
    <row r="682" spans="1:2">
      <c r="A682" t="s">
        <v>1934</v>
      </c>
      <c r="B682" t="s">
        <v>1935</v>
      </c>
    </row>
    <row r="683" spans="1:2">
      <c r="A683" t="s">
        <v>1936</v>
      </c>
      <c r="B683" t="s">
        <v>1937</v>
      </c>
    </row>
    <row r="684" spans="1:2">
      <c r="A684" t="s">
        <v>1938</v>
      </c>
      <c r="B684" t="s">
        <v>1939</v>
      </c>
    </row>
    <row r="685" spans="1:2">
      <c r="A685" t="s">
        <v>1940</v>
      </c>
      <c r="B685" t="s">
        <v>1941</v>
      </c>
    </row>
    <row r="686" spans="1:2">
      <c r="A686" t="s">
        <v>1942</v>
      </c>
      <c r="B686" t="s">
        <v>1943</v>
      </c>
    </row>
    <row r="687" spans="1:2">
      <c r="A687" t="s">
        <v>1944</v>
      </c>
      <c r="B687" t="s">
        <v>1945</v>
      </c>
    </row>
    <row r="688" spans="1:2">
      <c r="A688" t="s">
        <v>1946</v>
      </c>
      <c r="B688" t="s">
        <v>1947</v>
      </c>
    </row>
    <row r="689" spans="1:2">
      <c r="A689" t="s">
        <v>1948</v>
      </c>
      <c r="B689" t="s">
        <v>1949</v>
      </c>
    </row>
    <row r="690" spans="1:2">
      <c r="A690" t="s">
        <v>1950</v>
      </c>
      <c r="B690" t="s">
        <v>1951</v>
      </c>
    </row>
    <row r="691" spans="1:2">
      <c r="A691" t="s">
        <v>1952</v>
      </c>
      <c r="B691" t="s">
        <v>1953</v>
      </c>
    </row>
    <row r="692" spans="1:2">
      <c r="A692" t="s">
        <v>1954</v>
      </c>
      <c r="B692" t="s">
        <v>1955</v>
      </c>
    </row>
    <row r="693" spans="1:2">
      <c r="A693" t="s">
        <v>1956</v>
      </c>
      <c r="B693" t="s">
        <v>1957</v>
      </c>
    </row>
    <row r="694" spans="1:2">
      <c r="A694" t="s">
        <v>1958</v>
      </c>
      <c r="B694" t="s">
        <v>1959</v>
      </c>
    </row>
    <row r="695" spans="1:2">
      <c r="A695" t="s">
        <v>1960</v>
      </c>
      <c r="B695" t="s">
        <v>1961</v>
      </c>
    </row>
    <row r="696" spans="1:2">
      <c r="A696" t="s">
        <v>1962</v>
      </c>
      <c r="B696" t="s">
        <v>1963</v>
      </c>
    </row>
    <row r="697" spans="1:2">
      <c r="A697" t="s">
        <v>1964</v>
      </c>
      <c r="B697" t="s">
        <v>1965</v>
      </c>
    </row>
    <row r="698" spans="1:2">
      <c r="A698" t="s">
        <v>1966</v>
      </c>
      <c r="B698" t="s">
        <v>1967</v>
      </c>
    </row>
    <row r="699" spans="1:2">
      <c r="A699" t="s">
        <v>1968</v>
      </c>
      <c r="B699" t="s">
        <v>1969</v>
      </c>
    </row>
    <row r="700" spans="1:2">
      <c r="A700" t="s">
        <v>1970</v>
      </c>
      <c r="B700" t="s">
        <v>1971</v>
      </c>
    </row>
    <row r="701" spans="1:2">
      <c r="A701" t="s">
        <v>1972</v>
      </c>
      <c r="B701" t="s">
        <v>1973</v>
      </c>
    </row>
    <row r="702" spans="1:2">
      <c r="A702" t="s">
        <v>1974</v>
      </c>
      <c r="B702" t="s">
        <v>1975</v>
      </c>
    </row>
    <row r="703" spans="1:2">
      <c r="A703" t="s">
        <v>1976</v>
      </c>
      <c r="B703" t="s">
        <v>1977</v>
      </c>
    </row>
    <row r="704" spans="1:2">
      <c r="A704" t="s">
        <v>1978</v>
      </c>
      <c r="B704" t="s">
        <v>1979</v>
      </c>
    </row>
    <row r="705" spans="1:2">
      <c r="A705" t="s">
        <v>1980</v>
      </c>
      <c r="B705" t="s">
        <v>1981</v>
      </c>
    </row>
    <row r="706" spans="1:2">
      <c r="A706" t="s">
        <v>1982</v>
      </c>
      <c r="B706" t="s">
        <v>1983</v>
      </c>
    </row>
    <row r="707" spans="1:2">
      <c r="A707" t="s">
        <v>1984</v>
      </c>
      <c r="B707" t="s">
        <v>1985</v>
      </c>
    </row>
    <row r="708" spans="1:2">
      <c r="A708" t="s">
        <v>1986</v>
      </c>
      <c r="B708" t="s">
        <v>1987</v>
      </c>
    </row>
    <row r="709" spans="1:2">
      <c r="A709" t="s">
        <v>1988</v>
      </c>
      <c r="B709" t="s">
        <v>1989</v>
      </c>
    </row>
    <row r="710" spans="1:2">
      <c r="A710" t="s">
        <v>1990</v>
      </c>
      <c r="B710" t="s">
        <v>1991</v>
      </c>
    </row>
    <row r="711" spans="1:2">
      <c r="A711" t="s">
        <v>1992</v>
      </c>
      <c r="B711" t="s">
        <v>1993</v>
      </c>
    </row>
    <row r="712" spans="1:2">
      <c r="A712" t="s">
        <v>1994</v>
      </c>
      <c r="B712" t="s">
        <v>1995</v>
      </c>
    </row>
    <row r="713" spans="1:2">
      <c r="A713" t="s">
        <v>1996</v>
      </c>
      <c r="B713" t="s">
        <v>1997</v>
      </c>
    </row>
    <row r="714" spans="1:2">
      <c r="A714" t="s">
        <v>1998</v>
      </c>
      <c r="B714" t="s">
        <v>1999</v>
      </c>
    </row>
    <row r="715" spans="1:2">
      <c r="A715" t="s">
        <v>2000</v>
      </c>
      <c r="B715" t="s">
        <v>2001</v>
      </c>
    </row>
    <row r="716" spans="1:2">
      <c r="A716" t="s">
        <v>2002</v>
      </c>
      <c r="B716" t="s">
        <v>2003</v>
      </c>
    </row>
    <row r="717" spans="1:2">
      <c r="A717" t="s">
        <v>2004</v>
      </c>
      <c r="B717" t="s">
        <v>2005</v>
      </c>
    </row>
    <row r="718" spans="1:2">
      <c r="A718" t="s">
        <v>2006</v>
      </c>
      <c r="B718" t="s">
        <v>2007</v>
      </c>
    </row>
    <row r="719" spans="1:2">
      <c r="A719" t="s">
        <v>2008</v>
      </c>
      <c r="B719" t="s">
        <v>2009</v>
      </c>
    </row>
    <row r="720" spans="1:2">
      <c r="A720" t="s">
        <v>2010</v>
      </c>
      <c r="B720" t="s">
        <v>2011</v>
      </c>
    </row>
    <row r="721" spans="1:2">
      <c r="A721" t="s">
        <v>2012</v>
      </c>
      <c r="B721" t="s">
        <v>2013</v>
      </c>
    </row>
    <row r="722" spans="1:2">
      <c r="A722" t="s">
        <v>2014</v>
      </c>
      <c r="B722" t="s">
        <v>2015</v>
      </c>
    </row>
    <row r="723" spans="1:2">
      <c r="A723" t="s">
        <v>2016</v>
      </c>
      <c r="B723" t="s">
        <v>2017</v>
      </c>
    </row>
    <row r="724" spans="1:2">
      <c r="A724" t="s">
        <v>2018</v>
      </c>
      <c r="B724" t="s">
        <v>2019</v>
      </c>
    </row>
    <row r="725" spans="1:2">
      <c r="A725" t="s">
        <v>2020</v>
      </c>
      <c r="B725" t="s">
        <v>2021</v>
      </c>
    </row>
    <row r="726" spans="1:2">
      <c r="A726" t="s">
        <v>2022</v>
      </c>
      <c r="B726" t="s">
        <v>2023</v>
      </c>
    </row>
    <row r="727" spans="1:2">
      <c r="A727" t="s">
        <v>2024</v>
      </c>
      <c r="B727" t="s">
        <v>2025</v>
      </c>
    </row>
    <row r="728" spans="1:2">
      <c r="A728" t="s">
        <v>2026</v>
      </c>
      <c r="B728" t="s">
        <v>2027</v>
      </c>
    </row>
    <row r="729" spans="1:2">
      <c r="A729" t="s">
        <v>2028</v>
      </c>
      <c r="B729" t="s">
        <v>2029</v>
      </c>
    </row>
    <row r="730" spans="1:2">
      <c r="A730" t="s">
        <v>2030</v>
      </c>
      <c r="B730" t="s">
        <v>2031</v>
      </c>
    </row>
    <row r="731" spans="1:2">
      <c r="A731" t="s">
        <v>2032</v>
      </c>
      <c r="B731" t="s">
        <v>2033</v>
      </c>
    </row>
    <row r="732" spans="1:2">
      <c r="A732" t="s">
        <v>2034</v>
      </c>
      <c r="B732" t="s">
        <v>2035</v>
      </c>
    </row>
    <row r="733" spans="1:2">
      <c r="A733" t="s">
        <v>2036</v>
      </c>
      <c r="B733" t="s">
        <v>2037</v>
      </c>
    </row>
    <row r="734" spans="1:2">
      <c r="A734" t="s">
        <v>2038</v>
      </c>
      <c r="B734" t="s">
        <v>2039</v>
      </c>
    </row>
    <row r="735" spans="1:2">
      <c r="A735" t="s">
        <v>2040</v>
      </c>
      <c r="B735" t="s">
        <v>2041</v>
      </c>
    </row>
    <row r="736" spans="1:2">
      <c r="A736" t="s">
        <v>2042</v>
      </c>
      <c r="B736" t="s">
        <v>2043</v>
      </c>
    </row>
    <row r="737" spans="1:2">
      <c r="A737" t="s">
        <v>2044</v>
      </c>
      <c r="B737" t="s">
        <v>2045</v>
      </c>
    </row>
    <row r="738" spans="1:2">
      <c r="A738" t="s">
        <v>2046</v>
      </c>
      <c r="B738" t="s">
        <v>2047</v>
      </c>
    </row>
    <row r="739" spans="1:2">
      <c r="A739" t="s">
        <v>2048</v>
      </c>
      <c r="B739" t="s">
        <v>2049</v>
      </c>
    </row>
  </sheetData>
  <autoFilter ref="A1:B752"/>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9"/>
  </sheetPr>
  <dimension ref="B2:K55"/>
  <sheetViews>
    <sheetView view="pageBreakPreview" zoomScale="90" zoomScaleNormal="100" zoomScaleSheetLayoutView="90" workbookViewId="0">
      <selection activeCell="I50" sqref="I50"/>
    </sheetView>
  </sheetViews>
  <sheetFormatPr defaultRowHeight="13.2"/>
  <cols>
    <col min="1" max="2" width="1.44140625" customWidth="1"/>
    <col min="3" max="3" width="7" customWidth="1"/>
    <col min="4" max="4" width="19.44140625" customWidth="1"/>
    <col min="5" max="6" width="25.88671875" customWidth="1"/>
    <col min="7" max="7" width="11" customWidth="1"/>
    <col min="8" max="8" width="23.88671875" customWidth="1"/>
    <col min="9" max="9" width="13.6640625" customWidth="1"/>
    <col min="10" max="10" width="11.88671875" customWidth="1"/>
    <col min="11" max="11" width="21.77734375" customWidth="1"/>
    <col min="12" max="12" width="22.44140625" customWidth="1"/>
  </cols>
  <sheetData>
    <row r="2" spans="2:11" ht="30" customHeight="1" thickBot="1">
      <c r="B2" s="95"/>
      <c r="C2" s="196" t="s">
        <v>435</v>
      </c>
      <c r="D2" s="95"/>
      <c r="E2" s="95"/>
      <c r="F2" s="95"/>
      <c r="G2" s="95"/>
      <c r="H2" s="112"/>
      <c r="K2" s="197"/>
    </row>
    <row r="3" spans="2:11">
      <c r="B3" s="95"/>
      <c r="C3" s="115"/>
      <c r="D3" s="789" t="s">
        <v>42</v>
      </c>
      <c r="E3" s="746"/>
      <c r="F3" s="746"/>
      <c r="G3" s="763" t="s">
        <v>445</v>
      </c>
      <c r="H3" s="834" t="s">
        <v>122</v>
      </c>
      <c r="I3" s="843" t="s">
        <v>454</v>
      </c>
      <c r="J3" s="844"/>
      <c r="K3" s="763" t="s">
        <v>455</v>
      </c>
    </row>
    <row r="4" spans="2:11">
      <c r="B4" s="95"/>
      <c r="C4" s="118"/>
      <c r="D4" s="790"/>
      <c r="E4" s="791"/>
      <c r="F4" s="791"/>
      <c r="G4" s="764"/>
      <c r="H4" s="773"/>
      <c r="I4" s="845"/>
      <c r="J4" s="846"/>
      <c r="K4" s="875"/>
    </row>
    <row r="5" spans="2:11" ht="16.2" thickBot="1">
      <c r="B5" s="95"/>
      <c r="C5" s="121"/>
      <c r="D5" s="792"/>
      <c r="E5" s="793"/>
      <c r="F5" s="793"/>
      <c r="G5" s="765"/>
      <c r="H5" s="835"/>
      <c r="I5" s="847"/>
      <c r="J5" s="848"/>
      <c r="K5" s="127" t="s">
        <v>123</v>
      </c>
    </row>
    <row r="6" spans="2:11" ht="28.2" customHeight="1">
      <c r="B6" s="95"/>
      <c r="C6" s="720" t="s">
        <v>124</v>
      </c>
      <c r="D6" s="850" t="s">
        <v>125</v>
      </c>
      <c r="E6" s="853" t="s">
        <v>126</v>
      </c>
      <c r="F6" s="854"/>
      <c r="G6" s="333" t="s">
        <v>446</v>
      </c>
      <c r="H6" s="336"/>
      <c r="I6" s="337">
        <v>2.92</v>
      </c>
      <c r="J6" s="333" t="s">
        <v>128</v>
      </c>
      <c r="K6" s="338">
        <f>H6*I6/1000</f>
        <v>0</v>
      </c>
    </row>
    <row r="7" spans="2:11" ht="28.2" customHeight="1">
      <c r="B7" s="95"/>
      <c r="C7" s="721"/>
      <c r="D7" s="851"/>
      <c r="E7" s="726" t="s">
        <v>307</v>
      </c>
      <c r="F7" s="849"/>
      <c r="G7" s="334" t="s">
        <v>446</v>
      </c>
      <c r="H7" s="339"/>
      <c r="I7" s="340">
        <v>2.29</v>
      </c>
      <c r="J7" s="303" t="s">
        <v>127</v>
      </c>
      <c r="K7" s="341">
        <f>H7*I7/1000</f>
        <v>0</v>
      </c>
    </row>
    <row r="8" spans="2:11" ht="28.2" customHeight="1">
      <c r="B8" s="95"/>
      <c r="C8" s="721"/>
      <c r="D8" s="851"/>
      <c r="E8" s="726" t="s">
        <v>308</v>
      </c>
      <c r="F8" s="849"/>
      <c r="G8" s="334" t="s">
        <v>446</v>
      </c>
      <c r="H8" s="339"/>
      <c r="I8" s="340">
        <v>1.72</v>
      </c>
      <c r="J8" s="303" t="s">
        <v>129</v>
      </c>
      <c r="K8" s="341">
        <f>H8*I8/1000</f>
        <v>0</v>
      </c>
    </row>
    <row r="9" spans="2:11" ht="28.2" customHeight="1">
      <c r="B9" s="95"/>
      <c r="C9" s="721"/>
      <c r="D9" s="851"/>
      <c r="E9" s="857" t="s">
        <v>130</v>
      </c>
      <c r="F9" s="849"/>
      <c r="G9" s="334" t="s">
        <v>446</v>
      </c>
      <c r="H9" s="339"/>
      <c r="I9" s="340">
        <v>2.5499999999999998</v>
      </c>
      <c r="J9" s="303" t="s">
        <v>131</v>
      </c>
      <c r="K9" s="341">
        <f>H9*I9/1000</f>
        <v>0</v>
      </c>
    </row>
    <row r="10" spans="2:11" ht="28.2" customHeight="1">
      <c r="B10" s="95"/>
      <c r="C10" s="721"/>
      <c r="D10" s="851"/>
      <c r="E10" s="726" t="s">
        <v>309</v>
      </c>
      <c r="F10" s="849"/>
      <c r="G10" s="334" t="s">
        <v>446</v>
      </c>
      <c r="H10" s="339"/>
      <c r="I10" s="340">
        <v>2.77</v>
      </c>
      <c r="J10" s="303" t="s">
        <v>132</v>
      </c>
      <c r="K10" s="341">
        <f>H10*I10/1000</f>
        <v>0</v>
      </c>
    </row>
    <row r="11" spans="2:11" ht="28.2" customHeight="1">
      <c r="B11" s="95"/>
      <c r="C11" s="721"/>
      <c r="D11" s="851"/>
      <c r="E11" s="726" t="s">
        <v>311</v>
      </c>
      <c r="F11" s="849"/>
      <c r="G11" s="334" t="s">
        <v>446</v>
      </c>
      <c r="H11" s="339"/>
      <c r="I11" s="340">
        <v>1.57</v>
      </c>
      <c r="J11" s="303" t="s">
        <v>133</v>
      </c>
      <c r="K11" s="341">
        <f t="shared" ref="K11:K16" si="0">H11*I11/1000</f>
        <v>0</v>
      </c>
    </row>
    <row r="12" spans="2:11" ht="28.2" customHeight="1">
      <c r="B12" s="95"/>
      <c r="C12" s="721"/>
      <c r="D12" s="852"/>
      <c r="E12" s="726" t="s">
        <v>312</v>
      </c>
      <c r="F12" s="849"/>
      <c r="G12" s="334" t="s">
        <v>446</v>
      </c>
      <c r="H12" s="339"/>
      <c r="I12" s="342">
        <v>0.77500000000000002</v>
      </c>
      <c r="J12" s="303" t="s">
        <v>134</v>
      </c>
      <c r="K12" s="341">
        <f t="shared" si="0"/>
        <v>0</v>
      </c>
    </row>
    <row r="13" spans="2:11" ht="28.2" customHeight="1">
      <c r="B13" s="95"/>
      <c r="C13" s="721"/>
      <c r="D13" s="858" t="s">
        <v>135</v>
      </c>
      <c r="E13" s="861" t="s">
        <v>136</v>
      </c>
      <c r="F13" s="849"/>
      <c r="G13" s="334" t="s">
        <v>447</v>
      </c>
      <c r="H13" s="339"/>
      <c r="I13" s="340">
        <v>2.63</v>
      </c>
      <c r="J13" s="334" t="s">
        <v>137</v>
      </c>
      <c r="K13" s="341">
        <f t="shared" si="0"/>
        <v>0</v>
      </c>
    </row>
    <row r="14" spans="2:11" ht="28.2" customHeight="1">
      <c r="B14" s="95"/>
      <c r="C14" s="721"/>
      <c r="D14" s="859"/>
      <c r="E14" s="861" t="s">
        <v>138</v>
      </c>
      <c r="F14" s="849"/>
      <c r="G14" s="334" t="s">
        <v>448</v>
      </c>
      <c r="H14" s="339"/>
      <c r="I14" s="340">
        <v>2.62</v>
      </c>
      <c r="J14" s="334" t="s">
        <v>139</v>
      </c>
      <c r="K14" s="341">
        <f t="shared" si="0"/>
        <v>0</v>
      </c>
    </row>
    <row r="15" spans="2:11" ht="28.2" customHeight="1">
      <c r="B15" s="95"/>
      <c r="C15" s="721"/>
      <c r="D15" s="859"/>
      <c r="E15" s="726" t="s">
        <v>311</v>
      </c>
      <c r="F15" s="849"/>
      <c r="G15" s="334" t="s">
        <v>446</v>
      </c>
      <c r="H15" s="339"/>
      <c r="I15" s="340">
        <v>1.57</v>
      </c>
      <c r="J15" s="334" t="s">
        <v>133</v>
      </c>
      <c r="K15" s="341">
        <f t="shared" si="0"/>
        <v>0</v>
      </c>
    </row>
    <row r="16" spans="2:11" ht="28.2" customHeight="1">
      <c r="B16" s="95"/>
      <c r="C16" s="721"/>
      <c r="D16" s="860"/>
      <c r="E16" s="726" t="s">
        <v>312</v>
      </c>
      <c r="F16" s="849"/>
      <c r="G16" s="334" t="s">
        <v>446</v>
      </c>
      <c r="H16" s="339"/>
      <c r="I16" s="342">
        <v>0.77500000000000002</v>
      </c>
      <c r="J16" s="334" t="s">
        <v>133</v>
      </c>
      <c r="K16" s="341">
        <f t="shared" si="0"/>
        <v>0</v>
      </c>
    </row>
    <row r="17" spans="2:11" ht="28.2" customHeight="1">
      <c r="B17" s="95"/>
      <c r="C17" s="721"/>
      <c r="D17" s="726" t="s">
        <v>313</v>
      </c>
      <c r="E17" s="849"/>
      <c r="F17" s="849"/>
      <c r="G17" s="334" t="s">
        <v>446</v>
      </c>
      <c r="H17" s="339"/>
      <c r="I17" s="343">
        <v>0.502</v>
      </c>
      <c r="J17" s="334" t="s">
        <v>132</v>
      </c>
      <c r="K17" s="341">
        <f t="shared" ref="K17:K23" si="1">H17*I17/1000</f>
        <v>0</v>
      </c>
    </row>
    <row r="18" spans="2:11" ht="28.2" customHeight="1">
      <c r="B18" s="95"/>
      <c r="C18" s="721"/>
      <c r="D18" s="740" t="s">
        <v>140</v>
      </c>
      <c r="E18" s="726" t="s">
        <v>141</v>
      </c>
      <c r="F18" s="849"/>
      <c r="G18" s="334" t="s">
        <v>446</v>
      </c>
      <c r="H18" s="339"/>
      <c r="I18" s="342">
        <v>0.42799999999999999</v>
      </c>
      <c r="J18" s="334" t="s">
        <v>143</v>
      </c>
      <c r="K18" s="341">
        <f t="shared" si="1"/>
        <v>0</v>
      </c>
    </row>
    <row r="19" spans="2:11" ht="28.2" customHeight="1">
      <c r="B19" s="95"/>
      <c r="C19" s="721"/>
      <c r="D19" s="856"/>
      <c r="E19" s="726" t="s">
        <v>144</v>
      </c>
      <c r="F19" s="849"/>
      <c r="G19" s="334" t="s">
        <v>446</v>
      </c>
      <c r="H19" s="339"/>
      <c r="I19" s="342">
        <v>0.44900000000000001</v>
      </c>
      <c r="J19" s="334" t="s">
        <v>143</v>
      </c>
      <c r="K19" s="341">
        <f t="shared" si="1"/>
        <v>0</v>
      </c>
    </row>
    <row r="20" spans="2:11" ht="28.2" customHeight="1">
      <c r="B20" s="95"/>
      <c r="C20" s="721"/>
      <c r="D20" s="855" t="s">
        <v>145</v>
      </c>
      <c r="E20" s="726" t="s">
        <v>141</v>
      </c>
      <c r="F20" s="849"/>
      <c r="G20" s="334" t="s">
        <v>446</v>
      </c>
      <c r="H20" s="339"/>
      <c r="I20" s="342">
        <v>0.44</v>
      </c>
      <c r="J20" s="334" t="s">
        <v>146</v>
      </c>
      <c r="K20" s="341">
        <f t="shared" si="1"/>
        <v>0</v>
      </c>
    </row>
    <row r="21" spans="2:11" ht="28.2" customHeight="1">
      <c r="B21" s="95"/>
      <c r="C21" s="721"/>
      <c r="D21" s="856"/>
      <c r="E21" s="726" t="s">
        <v>147</v>
      </c>
      <c r="F21" s="849"/>
      <c r="G21" s="334" t="s">
        <v>446</v>
      </c>
      <c r="H21" s="339"/>
      <c r="I21" s="342">
        <v>0.47099999999999997</v>
      </c>
      <c r="J21" s="334" t="s">
        <v>146</v>
      </c>
      <c r="K21" s="341">
        <f t="shared" si="1"/>
        <v>0</v>
      </c>
    </row>
    <row r="22" spans="2:11" ht="28.2" customHeight="1">
      <c r="B22" s="95"/>
      <c r="C22" s="721"/>
      <c r="D22" s="726" t="s">
        <v>148</v>
      </c>
      <c r="E22" s="849"/>
      <c r="F22" s="849"/>
      <c r="G22" s="334" t="s">
        <v>446</v>
      </c>
      <c r="H22" s="339"/>
      <c r="I22" s="344">
        <v>1</v>
      </c>
      <c r="J22" s="334" t="s">
        <v>127</v>
      </c>
      <c r="K22" s="341">
        <f t="shared" si="1"/>
        <v>0</v>
      </c>
    </row>
    <row r="23" spans="2:11" ht="28.2" customHeight="1">
      <c r="B23" s="95"/>
      <c r="C23" s="721"/>
      <c r="D23" s="726" t="s">
        <v>149</v>
      </c>
      <c r="E23" s="849"/>
      <c r="F23" s="849"/>
      <c r="G23" s="334" t="s">
        <v>446</v>
      </c>
      <c r="H23" s="339"/>
      <c r="I23" s="342">
        <v>0.41499999999999998</v>
      </c>
      <c r="J23" s="334" t="s">
        <v>150</v>
      </c>
      <c r="K23" s="341">
        <f t="shared" si="1"/>
        <v>0</v>
      </c>
    </row>
    <row r="24" spans="2:11" ht="28.2" customHeight="1">
      <c r="B24" s="95"/>
      <c r="C24" s="721"/>
      <c r="D24" s="862" t="s">
        <v>529</v>
      </c>
      <c r="E24" s="863" t="s">
        <v>304</v>
      </c>
      <c r="F24" s="864"/>
      <c r="G24" s="334" t="s">
        <v>446</v>
      </c>
      <c r="H24" s="339"/>
      <c r="I24" s="345">
        <v>2.2999999999999998</v>
      </c>
      <c r="J24" s="334" t="s">
        <v>143</v>
      </c>
      <c r="K24" s="341">
        <f t="shared" ref="K24:K37" si="2">H24*I24/1000</f>
        <v>0</v>
      </c>
    </row>
    <row r="25" spans="2:11" ht="28.2" customHeight="1">
      <c r="B25" s="95"/>
      <c r="C25" s="721"/>
      <c r="D25" s="865"/>
      <c r="E25" s="863" t="s">
        <v>261</v>
      </c>
      <c r="F25" s="864"/>
      <c r="G25" s="334" t="s">
        <v>446</v>
      </c>
      <c r="H25" s="339"/>
      <c r="I25" s="345">
        <v>2.8</v>
      </c>
      <c r="J25" s="334" t="s">
        <v>457</v>
      </c>
      <c r="K25" s="341">
        <f t="shared" si="2"/>
        <v>0</v>
      </c>
    </row>
    <row r="26" spans="2:11" ht="28.2" customHeight="1">
      <c r="B26" s="95"/>
      <c r="C26" s="721"/>
      <c r="D26" s="865"/>
      <c r="E26" s="863" t="s">
        <v>449</v>
      </c>
      <c r="F26" s="864"/>
      <c r="G26" s="334" t="s">
        <v>456</v>
      </c>
      <c r="H26" s="339"/>
      <c r="I26" s="345">
        <v>2.2000000000000002</v>
      </c>
      <c r="J26" s="334" t="s">
        <v>458</v>
      </c>
      <c r="K26" s="341">
        <f t="shared" si="2"/>
        <v>0</v>
      </c>
    </row>
    <row r="27" spans="2:11" ht="28.2" customHeight="1">
      <c r="B27" s="95"/>
      <c r="C27" s="721"/>
      <c r="D27" s="865"/>
      <c r="E27" s="863" t="s">
        <v>522</v>
      </c>
      <c r="F27" s="864"/>
      <c r="G27" s="334" t="s">
        <v>446</v>
      </c>
      <c r="H27" s="339"/>
      <c r="I27" s="344">
        <v>3</v>
      </c>
      <c r="J27" s="334" t="s">
        <v>127</v>
      </c>
      <c r="K27" s="341">
        <f t="shared" si="2"/>
        <v>0</v>
      </c>
    </row>
    <row r="28" spans="2:11" ht="28.2" customHeight="1">
      <c r="B28" s="95"/>
      <c r="C28" s="721"/>
      <c r="D28" s="865"/>
      <c r="E28" s="726" t="s">
        <v>450</v>
      </c>
      <c r="F28" s="727"/>
      <c r="G28" s="334" t="s">
        <v>525</v>
      </c>
      <c r="H28" s="339"/>
      <c r="I28" s="345">
        <v>2.2999999999999998</v>
      </c>
      <c r="J28" s="334" t="s">
        <v>528</v>
      </c>
      <c r="K28" s="341">
        <f t="shared" si="2"/>
        <v>0</v>
      </c>
    </row>
    <row r="29" spans="2:11" ht="28.2" customHeight="1">
      <c r="B29" s="95"/>
      <c r="C29" s="721"/>
      <c r="D29" s="865"/>
      <c r="E29" s="863" t="s">
        <v>523</v>
      </c>
      <c r="F29" s="864"/>
      <c r="G29" s="334" t="s">
        <v>451</v>
      </c>
      <c r="H29" s="339"/>
      <c r="I29" s="345">
        <v>2.7</v>
      </c>
      <c r="J29" s="334" t="s">
        <v>151</v>
      </c>
      <c r="K29" s="341">
        <f t="shared" si="2"/>
        <v>0</v>
      </c>
    </row>
    <row r="30" spans="2:11" ht="28.2" customHeight="1">
      <c r="B30" s="95"/>
      <c r="C30" s="721"/>
      <c r="D30" s="865"/>
      <c r="E30" s="866" t="s">
        <v>524</v>
      </c>
      <c r="F30" s="864"/>
      <c r="G30" s="334" t="s">
        <v>452</v>
      </c>
      <c r="H30" s="339"/>
      <c r="I30" s="345">
        <v>2.2000000000000002</v>
      </c>
      <c r="J30" s="334" t="s">
        <v>152</v>
      </c>
      <c r="K30" s="341">
        <f t="shared" si="2"/>
        <v>0</v>
      </c>
    </row>
    <row r="31" spans="2:11" ht="28.2" customHeight="1">
      <c r="B31" s="95"/>
      <c r="C31" s="721"/>
      <c r="D31" s="865"/>
      <c r="E31" s="863" t="s">
        <v>267</v>
      </c>
      <c r="F31" s="864"/>
      <c r="G31" s="334" t="s">
        <v>452</v>
      </c>
      <c r="H31" s="339"/>
      <c r="I31" s="340">
        <v>0.85</v>
      </c>
      <c r="J31" s="334" t="s">
        <v>152</v>
      </c>
      <c r="K31" s="341">
        <f t="shared" si="2"/>
        <v>0</v>
      </c>
    </row>
    <row r="32" spans="2:11" ht="28.2" customHeight="1">
      <c r="B32" s="95"/>
      <c r="C32" s="721"/>
      <c r="D32" s="726" t="s">
        <v>153</v>
      </c>
      <c r="E32" s="727"/>
      <c r="F32" s="727"/>
      <c r="G32" s="334" t="s">
        <v>446</v>
      </c>
      <c r="H32" s="339"/>
      <c r="I32" s="346">
        <v>2.2999999999999998</v>
      </c>
      <c r="J32" s="334" t="s">
        <v>132</v>
      </c>
      <c r="K32" s="341">
        <f t="shared" si="2"/>
        <v>0</v>
      </c>
    </row>
    <row r="33" spans="2:11" ht="28.2" customHeight="1">
      <c r="B33" s="95"/>
      <c r="C33" s="721"/>
      <c r="D33" s="862" t="s">
        <v>530</v>
      </c>
      <c r="E33" s="863" t="s">
        <v>154</v>
      </c>
      <c r="F33" s="864"/>
      <c r="G33" s="334" t="s">
        <v>446</v>
      </c>
      <c r="H33" s="339"/>
      <c r="I33" s="340">
        <v>0.76</v>
      </c>
      <c r="J33" s="334" t="s">
        <v>143</v>
      </c>
      <c r="K33" s="341">
        <f t="shared" si="2"/>
        <v>0</v>
      </c>
    </row>
    <row r="34" spans="2:11" ht="28.2" customHeight="1">
      <c r="B34" s="95"/>
      <c r="C34" s="721"/>
      <c r="D34" s="856"/>
      <c r="E34" s="863" t="s">
        <v>155</v>
      </c>
      <c r="F34" s="864"/>
      <c r="G34" s="334" t="s">
        <v>446</v>
      </c>
      <c r="H34" s="339"/>
      <c r="I34" s="346">
        <v>1.1000000000000001</v>
      </c>
      <c r="J34" s="334" t="s">
        <v>156</v>
      </c>
      <c r="K34" s="341">
        <f t="shared" si="2"/>
        <v>0</v>
      </c>
    </row>
    <row r="35" spans="2:11" ht="28.2" customHeight="1">
      <c r="B35" s="95"/>
      <c r="C35" s="721"/>
      <c r="D35" s="781" t="s">
        <v>157</v>
      </c>
      <c r="E35" s="782"/>
      <c r="F35" s="782"/>
      <c r="G35" s="334" t="s">
        <v>446</v>
      </c>
      <c r="H35" s="339"/>
      <c r="I35" s="342">
        <v>1.4E-2</v>
      </c>
      <c r="J35" s="334" t="s">
        <v>132</v>
      </c>
      <c r="K35" s="341">
        <f t="shared" si="2"/>
        <v>0</v>
      </c>
    </row>
    <row r="36" spans="2:11" ht="28.2" customHeight="1">
      <c r="B36" s="95"/>
      <c r="C36" s="721"/>
      <c r="D36" s="781" t="s">
        <v>158</v>
      </c>
      <c r="E36" s="782"/>
      <c r="F36" s="782"/>
      <c r="G36" s="334" t="s">
        <v>446</v>
      </c>
      <c r="H36" s="339"/>
      <c r="I36" s="345">
        <v>3.4</v>
      </c>
      <c r="J36" s="334" t="s">
        <v>159</v>
      </c>
      <c r="K36" s="341">
        <f t="shared" si="2"/>
        <v>0</v>
      </c>
    </row>
    <row r="37" spans="2:11" ht="28.2" customHeight="1">
      <c r="B37" s="95"/>
      <c r="C37" s="721"/>
      <c r="D37" s="781" t="s">
        <v>160</v>
      </c>
      <c r="E37" s="782"/>
      <c r="F37" s="782"/>
      <c r="G37" s="334" t="s">
        <v>446</v>
      </c>
      <c r="H37" s="339"/>
      <c r="I37" s="342">
        <v>5.0000000000000001E-3</v>
      </c>
      <c r="J37" s="334" t="s">
        <v>161</v>
      </c>
      <c r="K37" s="341">
        <f t="shared" si="2"/>
        <v>0</v>
      </c>
    </row>
    <row r="38" spans="2:11" ht="28.2" customHeight="1">
      <c r="B38" s="95"/>
      <c r="C38" s="721"/>
      <c r="D38" s="781" t="s">
        <v>162</v>
      </c>
      <c r="E38" s="782"/>
      <c r="F38" s="782"/>
      <c r="G38" s="334" t="s">
        <v>446</v>
      </c>
      <c r="H38" s="339"/>
      <c r="I38" s="347">
        <v>1</v>
      </c>
      <c r="J38" s="334"/>
      <c r="K38" s="341">
        <f>H38*I38</f>
        <v>0</v>
      </c>
    </row>
    <row r="39" spans="2:11" ht="28.2" customHeight="1">
      <c r="B39" s="95"/>
      <c r="C39" s="721"/>
      <c r="D39" s="781" t="s">
        <v>163</v>
      </c>
      <c r="E39" s="782"/>
      <c r="F39" s="782"/>
      <c r="G39" s="334" t="s">
        <v>446</v>
      </c>
      <c r="H39" s="339"/>
      <c r="I39" s="347">
        <v>1</v>
      </c>
      <c r="J39" s="334"/>
      <c r="K39" s="341">
        <f>H39*I39</f>
        <v>0</v>
      </c>
    </row>
    <row r="40" spans="2:11" ht="28.2" customHeight="1">
      <c r="B40" s="95"/>
      <c r="C40" s="721"/>
      <c r="D40" s="878"/>
      <c r="E40" s="879"/>
      <c r="F40" s="879"/>
      <c r="G40" s="335"/>
      <c r="H40" s="348"/>
      <c r="I40" s="349"/>
      <c r="J40" s="350"/>
      <c r="K40" s="341">
        <f>IF(ISERROR(H40*I40),"",H40*I40)</f>
        <v>0</v>
      </c>
    </row>
    <row r="41" spans="2:11" ht="28.2" customHeight="1">
      <c r="B41" s="95"/>
      <c r="C41" s="721"/>
      <c r="D41" s="878"/>
      <c r="E41" s="879"/>
      <c r="F41" s="879"/>
      <c r="G41" s="335"/>
      <c r="H41" s="348"/>
      <c r="I41" s="349"/>
      <c r="J41" s="350"/>
      <c r="K41" s="341">
        <f>IF(ISERROR(H41*I41),"",H41*I41)</f>
        <v>0</v>
      </c>
    </row>
    <row r="42" spans="2:11" ht="28.2" customHeight="1" thickBot="1">
      <c r="B42" s="95"/>
      <c r="C42" s="721"/>
      <c r="D42" s="880"/>
      <c r="E42" s="881"/>
      <c r="F42" s="881"/>
      <c r="G42" s="367"/>
      <c r="H42" s="368"/>
      <c r="I42" s="369"/>
      <c r="J42" s="370"/>
      <c r="K42" s="341">
        <f>IF(ISERROR(H42*I42),"",H42*I42)</f>
        <v>0</v>
      </c>
    </row>
    <row r="43" spans="2:11" ht="28.2" customHeight="1" thickBot="1">
      <c r="B43" s="95"/>
      <c r="C43" s="150"/>
      <c r="D43" s="838" t="s">
        <v>164</v>
      </c>
      <c r="E43" s="839"/>
      <c r="F43" s="839"/>
      <c r="G43" s="840"/>
      <c r="H43" s="841"/>
      <c r="I43" s="841"/>
      <c r="J43" s="842"/>
      <c r="K43" s="351">
        <f>SUM(K6:K42)</f>
        <v>0</v>
      </c>
    </row>
    <row r="44" spans="2:11" ht="28.2" customHeight="1">
      <c r="B44" s="95"/>
      <c r="C44" s="867" t="s">
        <v>526</v>
      </c>
      <c r="D44" s="738" t="s">
        <v>165</v>
      </c>
      <c r="E44" s="739"/>
      <c r="F44" s="739"/>
      <c r="G44" s="354" t="s">
        <v>468</v>
      </c>
      <c r="H44" s="360"/>
      <c r="I44" s="333">
        <v>25</v>
      </c>
      <c r="J44" s="333" t="s">
        <v>166</v>
      </c>
      <c r="K44" s="352">
        <f>H44*I44</f>
        <v>0</v>
      </c>
    </row>
    <row r="45" spans="2:11" ht="28.2" customHeight="1">
      <c r="B45" s="95"/>
      <c r="C45" s="867"/>
      <c r="D45" s="738" t="s">
        <v>22</v>
      </c>
      <c r="E45" s="739"/>
      <c r="F45" s="739"/>
      <c r="G45" s="354" t="s">
        <v>469</v>
      </c>
      <c r="H45" s="361"/>
      <c r="I45" s="303">
        <v>298</v>
      </c>
      <c r="J45" s="303" t="s">
        <v>167</v>
      </c>
      <c r="K45" s="352">
        <f>H45*I45</f>
        <v>0</v>
      </c>
    </row>
    <row r="46" spans="2:11" ht="28.2" customHeight="1">
      <c r="B46" s="95"/>
      <c r="C46" s="867"/>
      <c r="D46" s="869" t="s">
        <v>168</v>
      </c>
      <c r="E46" s="870"/>
      <c r="F46" s="870"/>
      <c r="G46" s="358"/>
      <c r="H46" s="362"/>
      <c r="I46" s="871"/>
      <c r="J46" s="871"/>
      <c r="K46" s="352">
        <f>SUM(K47:K48)</f>
        <v>0</v>
      </c>
    </row>
    <row r="47" spans="2:11" ht="28.2" customHeight="1">
      <c r="B47" s="95"/>
      <c r="C47" s="867"/>
      <c r="D47" s="246"/>
      <c r="E47" s="876"/>
      <c r="F47" s="877"/>
      <c r="G47" s="359" t="s">
        <v>453</v>
      </c>
      <c r="H47" s="361"/>
      <c r="I47" s="363"/>
      <c r="J47" s="334" t="s">
        <v>473</v>
      </c>
      <c r="K47" s="352">
        <f>H47*I47</f>
        <v>0</v>
      </c>
    </row>
    <row r="48" spans="2:11" ht="28.2" customHeight="1">
      <c r="B48" s="95"/>
      <c r="C48" s="867"/>
      <c r="D48" s="152"/>
      <c r="E48" s="876"/>
      <c r="F48" s="877"/>
      <c r="G48" s="355" t="s">
        <v>243</v>
      </c>
      <c r="H48" s="361"/>
      <c r="I48" s="363">
        <v>0</v>
      </c>
      <c r="J48" s="303" t="s">
        <v>473</v>
      </c>
      <c r="K48" s="352">
        <f>H48*I48</f>
        <v>0</v>
      </c>
    </row>
    <row r="49" spans="2:11" ht="28.2" customHeight="1">
      <c r="B49" s="95"/>
      <c r="C49" s="867"/>
      <c r="D49" s="869" t="s">
        <v>169</v>
      </c>
      <c r="E49" s="870"/>
      <c r="F49" s="870"/>
      <c r="G49" s="358"/>
      <c r="H49" s="362"/>
      <c r="I49" s="871"/>
      <c r="J49" s="871"/>
      <c r="K49" s="352">
        <f>SUM(K50:K51)</f>
        <v>0</v>
      </c>
    </row>
    <row r="50" spans="2:11" ht="28.2" customHeight="1">
      <c r="B50" s="95"/>
      <c r="C50" s="867"/>
      <c r="D50" s="246"/>
      <c r="E50" s="876"/>
      <c r="F50" s="877"/>
      <c r="G50" s="359" t="s">
        <v>453</v>
      </c>
      <c r="H50" s="361"/>
      <c r="I50" s="363"/>
      <c r="J50" s="334" t="s">
        <v>473</v>
      </c>
      <c r="K50" s="352">
        <f>H50*I50</f>
        <v>0</v>
      </c>
    </row>
    <row r="51" spans="2:11" ht="28.2" customHeight="1">
      <c r="B51" s="95"/>
      <c r="C51" s="867"/>
      <c r="D51" s="152"/>
      <c r="E51" s="876"/>
      <c r="F51" s="877"/>
      <c r="G51" s="355" t="s">
        <v>453</v>
      </c>
      <c r="H51" s="364" t="s">
        <v>226</v>
      </c>
      <c r="I51" s="365"/>
      <c r="J51" s="303" t="s">
        <v>527</v>
      </c>
      <c r="K51" s="352" t="str">
        <f>IF(ISERROR(H51*I51),"",H51*I51)</f>
        <v/>
      </c>
    </row>
    <row r="52" spans="2:11" ht="28.2" customHeight="1">
      <c r="B52" s="95"/>
      <c r="C52" s="867"/>
      <c r="D52" s="738" t="s">
        <v>25</v>
      </c>
      <c r="E52" s="739"/>
      <c r="F52" s="739"/>
      <c r="G52" s="356" t="s">
        <v>470</v>
      </c>
      <c r="H52" s="361"/>
      <c r="I52" s="334">
        <v>22800</v>
      </c>
      <c r="J52" s="245" t="s">
        <v>350</v>
      </c>
      <c r="K52" s="352">
        <f>H52*I52</f>
        <v>0</v>
      </c>
    </row>
    <row r="53" spans="2:11" ht="28.2" customHeight="1">
      <c r="B53" s="95"/>
      <c r="C53" s="867"/>
      <c r="D53" s="738" t="s">
        <v>444</v>
      </c>
      <c r="E53" s="739"/>
      <c r="F53" s="739"/>
      <c r="G53" s="357" t="s">
        <v>471</v>
      </c>
      <c r="H53" s="366"/>
      <c r="I53" s="334">
        <v>17200</v>
      </c>
      <c r="J53" s="283" t="s">
        <v>472</v>
      </c>
      <c r="K53" s="352">
        <f>H53*I53</f>
        <v>0</v>
      </c>
    </row>
    <row r="54" spans="2:11" ht="28.2" customHeight="1" thickBot="1">
      <c r="B54" s="95"/>
      <c r="C54" s="868"/>
      <c r="D54" s="838" t="s">
        <v>164</v>
      </c>
      <c r="E54" s="839"/>
      <c r="F54" s="839"/>
      <c r="G54" s="872"/>
      <c r="H54" s="873"/>
      <c r="I54" s="873"/>
      <c r="J54" s="874"/>
      <c r="K54" s="351">
        <f>SUM(K44:K45,K46,K49,K52,K53)</f>
        <v>0</v>
      </c>
    </row>
    <row r="55" spans="2:11" ht="28.2" customHeight="1" thickBot="1">
      <c r="C55" s="836" t="s">
        <v>121</v>
      </c>
      <c r="D55" s="837"/>
      <c r="E55" s="837"/>
      <c r="F55" s="837"/>
      <c r="G55" s="840"/>
      <c r="H55" s="841"/>
      <c r="I55" s="841"/>
      <c r="J55" s="842"/>
      <c r="K55" s="353">
        <f>SUM(K43,K54)</f>
        <v>0</v>
      </c>
    </row>
  </sheetData>
  <sheetProtection algorithmName="SHA-512" hashValue="NJ5wye1tUZclkmn/hnB41Zo8Sbq3N5q2v/6l0XuDpip9ejWjf9xSKe3z2iNCrMqPbNTwmhPsQx8erdeTmz/Hzw==" saltValue="MypRQ3nJZKoXFNdkFRP/Cw==" spinCount="100000" sheet="1" selectLockedCells="1"/>
  <mergeCells count="68">
    <mergeCell ref="G55:J55"/>
    <mergeCell ref="K3:K4"/>
    <mergeCell ref="E47:F47"/>
    <mergeCell ref="E48:F48"/>
    <mergeCell ref="E50:F50"/>
    <mergeCell ref="E51:F51"/>
    <mergeCell ref="D49:F49"/>
    <mergeCell ref="D43:F43"/>
    <mergeCell ref="D39:F39"/>
    <mergeCell ref="D40:F40"/>
    <mergeCell ref="D41:F41"/>
    <mergeCell ref="D42:F42"/>
    <mergeCell ref="D35:F35"/>
    <mergeCell ref="D36:F36"/>
    <mergeCell ref="D37:F37"/>
    <mergeCell ref="D38:F38"/>
    <mergeCell ref="C44:C54"/>
    <mergeCell ref="D44:F44"/>
    <mergeCell ref="D45:F45"/>
    <mergeCell ref="D46:F46"/>
    <mergeCell ref="I46:J46"/>
    <mergeCell ref="I49:J49"/>
    <mergeCell ref="G54:J54"/>
    <mergeCell ref="D32:F32"/>
    <mergeCell ref="D33:D34"/>
    <mergeCell ref="E33:F33"/>
    <mergeCell ref="E34:F34"/>
    <mergeCell ref="D23:F23"/>
    <mergeCell ref="D24:D31"/>
    <mergeCell ref="E24:F24"/>
    <mergeCell ref="E25:F25"/>
    <mergeCell ref="E26:F26"/>
    <mergeCell ref="E27:F27"/>
    <mergeCell ref="E29:F29"/>
    <mergeCell ref="E30:F30"/>
    <mergeCell ref="E31:F31"/>
    <mergeCell ref="D20:D21"/>
    <mergeCell ref="E20:F20"/>
    <mergeCell ref="E21:F21"/>
    <mergeCell ref="D22:F22"/>
    <mergeCell ref="E9:F9"/>
    <mergeCell ref="D17:F17"/>
    <mergeCell ref="D18:D19"/>
    <mergeCell ref="E18:F18"/>
    <mergeCell ref="E19:F19"/>
    <mergeCell ref="E11:F11"/>
    <mergeCell ref="E12:F12"/>
    <mergeCell ref="D13:D16"/>
    <mergeCell ref="E13:F13"/>
    <mergeCell ref="E14:F14"/>
    <mergeCell ref="E15:F15"/>
    <mergeCell ref="E16:F16"/>
    <mergeCell ref="H3:H5"/>
    <mergeCell ref="G3:G5"/>
    <mergeCell ref="E28:F28"/>
    <mergeCell ref="C55:F55"/>
    <mergeCell ref="D54:F54"/>
    <mergeCell ref="D53:F53"/>
    <mergeCell ref="D52:F52"/>
    <mergeCell ref="G43:J43"/>
    <mergeCell ref="I3:J5"/>
    <mergeCell ref="E10:F10"/>
    <mergeCell ref="D3:F5"/>
    <mergeCell ref="C6:C42"/>
    <mergeCell ref="D6:D12"/>
    <mergeCell ref="E6:F6"/>
    <mergeCell ref="E7:F7"/>
    <mergeCell ref="E8:F8"/>
  </mergeCells>
  <phoneticPr fontId="1"/>
  <pageMargins left="0.75" right="0.75" top="1" bottom="1" header="0.51200000000000001" footer="0.51200000000000001"/>
  <pageSetup paperSize="9" scale="48" orientation="portrait" r:id="rId1"/>
  <headerFooter alignWithMargins="0"/>
  <rowBreaks count="1" manualBreakCount="1">
    <brk id="55" min="2" max="10"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indexed="49"/>
  </sheetPr>
  <dimension ref="A1:M49"/>
  <sheetViews>
    <sheetView view="pageBreakPreview" topLeftCell="A2" zoomScale="115" zoomScaleNormal="100" zoomScaleSheetLayoutView="115" workbookViewId="0">
      <selection activeCell="B25" sqref="B25:C25"/>
    </sheetView>
  </sheetViews>
  <sheetFormatPr defaultColWidth="9" defaultRowHeight="13.2" outlineLevelRow="1"/>
  <cols>
    <col min="1" max="1" width="4.33203125" style="163" customWidth="1"/>
    <col min="2" max="2" width="3.88671875" style="163" customWidth="1"/>
    <col min="3" max="3" width="11.44140625" style="163" customWidth="1"/>
    <col min="4" max="4" width="12.44140625" style="163" customWidth="1"/>
    <col min="5" max="5" width="2.109375" style="164" bestFit="1" customWidth="1"/>
    <col min="6" max="6" width="11.44140625" style="164" customWidth="1"/>
    <col min="7" max="7" width="2.109375" style="164" customWidth="1"/>
    <col min="8" max="8" width="12.33203125" style="163" customWidth="1"/>
    <col min="9" max="9" width="2.109375" style="164" bestFit="1" customWidth="1"/>
    <col min="10" max="10" width="14.109375" style="163" customWidth="1"/>
    <col min="11" max="11" width="2.109375" style="164" bestFit="1" customWidth="1"/>
    <col min="12" max="12" width="14.33203125" style="163" customWidth="1"/>
    <col min="13" max="13" width="3.33203125" style="164" bestFit="1" customWidth="1"/>
    <col min="14" max="16384" width="9" style="163"/>
  </cols>
  <sheetData>
    <row r="1" spans="1:13">
      <c r="A1" s="163" t="s">
        <v>332</v>
      </c>
      <c r="E1" s="163"/>
      <c r="F1" s="163"/>
      <c r="G1" s="163"/>
      <c r="I1" s="163"/>
      <c r="K1" s="163"/>
    </row>
    <row r="2" spans="1:13">
      <c r="A2" s="899" t="s">
        <v>436</v>
      </c>
      <c r="B2" s="899"/>
      <c r="C2" s="899"/>
      <c r="D2" s="899"/>
      <c r="E2" s="899"/>
      <c r="F2" s="899"/>
      <c r="G2" s="899"/>
      <c r="H2" s="899"/>
      <c r="I2" s="899"/>
      <c r="J2" s="899"/>
      <c r="K2" s="899"/>
      <c r="L2" s="899"/>
      <c r="M2" s="899"/>
    </row>
    <row r="3" spans="1:13">
      <c r="E3" s="163"/>
      <c r="F3" s="163"/>
      <c r="G3" s="163"/>
      <c r="I3" s="163"/>
      <c r="K3" s="163"/>
    </row>
    <row r="4" spans="1:13">
      <c r="B4" s="383" t="s">
        <v>532</v>
      </c>
      <c r="C4" s="189"/>
      <c r="D4" s="189"/>
      <c r="E4" s="189"/>
      <c r="F4" s="189"/>
      <c r="G4" s="189"/>
      <c r="H4" s="189"/>
      <c r="I4" s="189"/>
      <c r="J4" s="189"/>
      <c r="K4" s="189"/>
    </row>
    <row r="5" spans="1:13">
      <c r="B5" s="189" t="s">
        <v>531</v>
      </c>
      <c r="C5" s="189"/>
      <c r="D5" s="189"/>
      <c r="E5" s="189"/>
      <c r="F5" s="189"/>
      <c r="G5" s="189"/>
      <c r="H5" s="189"/>
      <c r="I5" s="189"/>
      <c r="J5" s="189"/>
      <c r="K5" s="189"/>
    </row>
    <row r="6" spans="1:13" ht="13.5" customHeight="1">
      <c r="B6" s="189" t="s">
        <v>533</v>
      </c>
      <c r="C6" s="165"/>
      <c r="D6" s="165"/>
      <c r="E6" s="165"/>
      <c r="F6" s="165"/>
      <c r="G6" s="165"/>
      <c r="H6" s="165"/>
      <c r="I6" s="165"/>
      <c r="J6" s="165"/>
      <c r="K6" s="165"/>
      <c r="L6" s="165"/>
      <c r="M6" s="165"/>
    </row>
    <row r="7" spans="1:13">
      <c r="B7" s="189" t="s">
        <v>534</v>
      </c>
      <c r="C7" s="165"/>
      <c r="D7" s="165"/>
      <c r="E7" s="165"/>
      <c r="F7" s="165"/>
      <c r="G7" s="165"/>
      <c r="H7" s="165"/>
      <c r="I7" s="165"/>
      <c r="J7" s="165"/>
      <c r="K7" s="165"/>
      <c r="L7" s="165"/>
      <c r="M7" s="165"/>
    </row>
    <row r="8" spans="1:13">
      <c r="B8" s="189" t="s">
        <v>34</v>
      </c>
      <c r="C8" s="165"/>
      <c r="D8" s="165"/>
      <c r="E8" s="165"/>
      <c r="F8" s="165"/>
      <c r="G8" s="165"/>
      <c r="H8" s="165"/>
      <c r="I8" s="165"/>
      <c r="J8" s="165"/>
      <c r="K8" s="165"/>
      <c r="L8" s="165"/>
      <c r="M8" s="165"/>
    </row>
    <row r="9" spans="1:13">
      <c r="B9" s="165"/>
      <c r="C9" s="165"/>
      <c r="D9" s="165"/>
      <c r="E9" s="165"/>
      <c r="F9" s="165"/>
      <c r="G9" s="165"/>
      <c r="H9" s="165"/>
      <c r="I9" s="165"/>
      <c r="J9" s="165"/>
      <c r="K9" s="165"/>
      <c r="L9" s="165"/>
      <c r="M9" s="165"/>
    </row>
    <row r="10" spans="1:13" ht="27" customHeight="1">
      <c r="A10" s="939" t="s">
        <v>535</v>
      </c>
      <c r="B10" s="940"/>
      <c r="C10" s="941"/>
      <c r="D10" s="945" t="s">
        <v>536</v>
      </c>
      <c r="E10" s="946"/>
      <c r="F10" s="948"/>
      <c r="G10" s="949"/>
      <c r="H10" s="949"/>
      <c r="I10" s="949"/>
      <c r="J10" s="949"/>
      <c r="K10" s="950"/>
      <c r="L10" s="928" t="s">
        <v>540</v>
      </c>
      <c r="M10" s="929"/>
    </row>
    <row r="11" spans="1:13" ht="44.25" customHeight="1" thickBot="1">
      <c r="A11" s="942"/>
      <c r="B11" s="943"/>
      <c r="C11" s="944"/>
      <c r="D11" s="947"/>
      <c r="E11" s="947"/>
      <c r="F11" s="937" t="s">
        <v>537</v>
      </c>
      <c r="G11" s="938"/>
      <c r="H11" s="932" t="s">
        <v>538</v>
      </c>
      <c r="I11" s="932"/>
      <c r="J11" s="932" t="s">
        <v>539</v>
      </c>
      <c r="K11" s="932"/>
      <c r="L11" s="930"/>
      <c r="M11" s="931"/>
    </row>
    <row r="12" spans="1:13" ht="13.8" thickTop="1">
      <c r="A12" s="919" t="s">
        <v>320</v>
      </c>
      <c r="B12" s="926" t="s">
        <v>321</v>
      </c>
      <c r="C12" s="187" t="s">
        <v>322</v>
      </c>
      <c r="D12" s="220"/>
      <c r="E12" s="169" t="s">
        <v>85</v>
      </c>
      <c r="F12" s="220"/>
      <c r="G12" s="169" t="s">
        <v>549</v>
      </c>
      <c r="H12" s="220"/>
      <c r="I12" s="169" t="s">
        <v>333</v>
      </c>
      <c r="J12" s="171">
        <f t="shared" ref="J12:J33" si="0">D12-(F12+H12)</f>
        <v>0</v>
      </c>
      <c r="K12" s="169" t="s">
        <v>333</v>
      </c>
      <c r="L12" s="170" t="str">
        <f t="shared" ref="L12:L34" si="1">IF(D12=0,"―",H12/D12*100)</f>
        <v>―</v>
      </c>
      <c r="M12" s="169" t="s">
        <v>334</v>
      </c>
    </row>
    <row r="13" spans="1:13">
      <c r="A13" s="919"/>
      <c r="B13" s="926"/>
      <c r="C13" s="188" t="s">
        <v>323</v>
      </c>
      <c r="D13" s="221"/>
      <c r="E13" s="172" t="s">
        <v>333</v>
      </c>
      <c r="F13" s="221"/>
      <c r="G13" s="172" t="s">
        <v>85</v>
      </c>
      <c r="H13" s="221"/>
      <c r="I13" s="172" t="s">
        <v>333</v>
      </c>
      <c r="J13" s="171">
        <f t="shared" si="0"/>
        <v>0</v>
      </c>
      <c r="K13" s="172" t="s">
        <v>333</v>
      </c>
      <c r="L13" s="173" t="str">
        <f t="shared" si="1"/>
        <v>―</v>
      </c>
      <c r="M13" s="172" t="s">
        <v>334</v>
      </c>
    </row>
    <row r="14" spans="1:13">
      <c r="A14" s="919"/>
      <c r="B14" s="926"/>
      <c r="C14" s="188" t="s">
        <v>324</v>
      </c>
      <c r="D14" s="221"/>
      <c r="E14" s="172" t="s">
        <v>335</v>
      </c>
      <c r="F14" s="221"/>
      <c r="G14" s="172" t="s">
        <v>549</v>
      </c>
      <c r="H14" s="221"/>
      <c r="I14" s="172" t="s">
        <v>335</v>
      </c>
      <c r="J14" s="171">
        <f t="shared" si="0"/>
        <v>0</v>
      </c>
      <c r="K14" s="172" t="s">
        <v>335</v>
      </c>
      <c r="L14" s="173" t="str">
        <f t="shared" si="1"/>
        <v>―</v>
      </c>
      <c r="M14" s="172" t="s">
        <v>336</v>
      </c>
    </row>
    <row r="15" spans="1:13">
      <c r="A15" s="919"/>
      <c r="B15" s="927"/>
      <c r="C15" s="188" t="s">
        <v>351</v>
      </c>
      <c r="D15" s="221"/>
      <c r="E15" s="172" t="s">
        <v>337</v>
      </c>
      <c r="F15" s="221"/>
      <c r="G15" s="172" t="s">
        <v>549</v>
      </c>
      <c r="H15" s="221"/>
      <c r="I15" s="172" t="s">
        <v>337</v>
      </c>
      <c r="J15" s="171">
        <f t="shared" si="0"/>
        <v>0</v>
      </c>
      <c r="K15" s="172" t="s">
        <v>337</v>
      </c>
      <c r="L15" s="173" t="str">
        <f t="shared" si="1"/>
        <v>―</v>
      </c>
      <c r="M15" s="172" t="s">
        <v>338</v>
      </c>
    </row>
    <row r="16" spans="1:13">
      <c r="A16" s="919"/>
      <c r="B16" s="917" t="s">
        <v>352</v>
      </c>
      <c r="C16" s="918"/>
      <c r="D16" s="221"/>
      <c r="E16" s="172" t="s">
        <v>339</v>
      </c>
      <c r="F16" s="221"/>
      <c r="G16" s="172" t="s">
        <v>549</v>
      </c>
      <c r="H16" s="221"/>
      <c r="I16" s="172" t="s">
        <v>339</v>
      </c>
      <c r="J16" s="171">
        <f t="shared" si="0"/>
        <v>0</v>
      </c>
      <c r="K16" s="172" t="s">
        <v>339</v>
      </c>
      <c r="L16" s="173" t="str">
        <f t="shared" si="1"/>
        <v>―</v>
      </c>
      <c r="M16" s="172" t="s">
        <v>340</v>
      </c>
    </row>
    <row r="17" spans="1:13">
      <c r="A17" s="919"/>
      <c r="B17" s="912"/>
      <c r="C17" s="913"/>
      <c r="D17" s="221"/>
      <c r="E17" s="172" t="s">
        <v>339</v>
      </c>
      <c r="F17" s="221"/>
      <c r="G17" s="172" t="s">
        <v>549</v>
      </c>
      <c r="H17" s="221"/>
      <c r="I17" s="172" t="s">
        <v>339</v>
      </c>
      <c r="J17" s="171">
        <f t="shared" si="0"/>
        <v>0</v>
      </c>
      <c r="K17" s="172" t="s">
        <v>339</v>
      </c>
      <c r="L17" s="173" t="str">
        <f t="shared" si="1"/>
        <v>―</v>
      </c>
      <c r="M17" s="172" t="s">
        <v>340</v>
      </c>
    </row>
    <row r="18" spans="1:13">
      <c r="A18" s="919"/>
      <c r="B18" s="912"/>
      <c r="C18" s="913"/>
      <c r="D18" s="221"/>
      <c r="E18" s="172" t="s">
        <v>339</v>
      </c>
      <c r="F18" s="221"/>
      <c r="G18" s="172" t="s">
        <v>549</v>
      </c>
      <c r="H18" s="221"/>
      <c r="I18" s="172" t="s">
        <v>339</v>
      </c>
      <c r="J18" s="171">
        <f t="shared" si="0"/>
        <v>0</v>
      </c>
      <c r="K18" s="172" t="s">
        <v>339</v>
      </c>
      <c r="L18" s="173" t="str">
        <f t="shared" si="1"/>
        <v>―</v>
      </c>
      <c r="M18" s="172" t="s">
        <v>340</v>
      </c>
    </row>
    <row r="19" spans="1:13">
      <c r="A19" s="919"/>
      <c r="B19" s="912"/>
      <c r="C19" s="913"/>
      <c r="D19" s="221"/>
      <c r="E19" s="172" t="s">
        <v>339</v>
      </c>
      <c r="F19" s="221"/>
      <c r="G19" s="172" t="s">
        <v>549</v>
      </c>
      <c r="H19" s="221"/>
      <c r="I19" s="172" t="s">
        <v>339</v>
      </c>
      <c r="J19" s="171">
        <f t="shared" si="0"/>
        <v>0</v>
      </c>
      <c r="K19" s="172" t="s">
        <v>339</v>
      </c>
      <c r="L19" s="173" t="str">
        <f t="shared" si="1"/>
        <v>―</v>
      </c>
      <c r="M19" s="172" t="s">
        <v>340</v>
      </c>
    </row>
    <row r="20" spans="1:13" ht="13.8" thickBot="1">
      <c r="A20" s="920"/>
      <c r="B20" s="924"/>
      <c r="C20" s="925"/>
      <c r="D20" s="222"/>
      <c r="E20" s="175" t="s">
        <v>339</v>
      </c>
      <c r="F20" s="222"/>
      <c r="G20" s="175" t="s">
        <v>549</v>
      </c>
      <c r="H20" s="222"/>
      <c r="I20" s="175" t="s">
        <v>339</v>
      </c>
      <c r="J20" s="176">
        <f t="shared" si="0"/>
        <v>0</v>
      </c>
      <c r="K20" s="167" t="s">
        <v>339</v>
      </c>
      <c r="L20" s="177" t="str">
        <f t="shared" si="1"/>
        <v>―</v>
      </c>
      <c r="M20" s="175" t="s">
        <v>340</v>
      </c>
    </row>
    <row r="21" spans="1:13" ht="13.8" thickTop="1">
      <c r="A21" s="921" t="s">
        <v>354</v>
      </c>
      <c r="B21" s="910" t="s">
        <v>394</v>
      </c>
      <c r="C21" s="911"/>
      <c r="D21" s="220"/>
      <c r="E21" s="169" t="s">
        <v>341</v>
      </c>
      <c r="F21" s="220"/>
      <c r="G21" s="169" t="s">
        <v>549</v>
      </c>
      <c r="H21" s="220"/>
      <c r="I21" s="169" t="s">
        <v>341</v>
      </c>
      <c r="J21" s="168">
        <f t="shared" si="0"/>
        <v>0</v>
      </c>
      <c r="K21" s="169" t="s">
        <v>341</v>
      </c>
      <c r="L21" s="173" t="str">
        <f t="shared" si="1"/>
        <v>―</v>
      </c>
      <c r="M21" s="178" t="s">
        <v>342</v>
      </c>
    </row>
    <row r="22" spans="1:13">
      <c r="A22" s="922"/>
      <c r="B22" s="933" t="s">
        <v>395</v>
      </c>
      <c r="C22" s="934"/>
      <c r="D22" s="221"/>
      <c r="E22" s="172" t="s">
        <v>341</v>
      </c>
      <c r="F22" s="221"/>
      <c r="G22" s="172" t="s">
        <v>549</v>
      </c>
      <c r="H22" s="221"/>
      <c r="I22" s="172" t="s">
        <v>341</v>
      </c>
      <c r="J22" s="171">
        <f t="shared" si="0"/>
        <v>0</v>
      </c>
      <c r="K22" s="172" t="s">
        <v>341</v>
      </c>
      <c r="L22" s="173" t="str">
        <f t="shared" si="1"/>
        <v>―</v>
      </c>
      <c r="M22" s="172" t="s">
        <v>342</v>
      </c>
    </row>
    <row r="23" spans="1:13">
      <c r="A23" s="922"/>
      <c r="B23" s="912"/>
      <c r="C23" s="913"/>
      <c r="D23" s="221"/>
      <c r="E23" s="172" t="s">
        <v>341</v>
      </c>
      <c r="F23" s="221"/>
      <c r="G23" s="172" t="s">
        <v>549</v>
      </c>
      <c r="H23" s="221"/>
      <c r="I23" s="172" t="s">
        <v>341</v>
      </c>
      <c r="J23" s="171">
        <f t="shared" si="0"/>
        <v>0</v>
      </c>
      <c r="K23" s="172" t="s">
        <v>341</v>
      </c>
      <c r="L23" s="173" t="str">
        <f t="shared" si="1"/>
        <v>―</v>
      </c>
      <c r="M23" s="172" t="s">
        <v>342</v>
      </c>
    </row>
    <row r="24" spans="1:13">
      <c r="A24" s="922"/>
      <c r="B24" s="912"/>
      <c r="C24" s="913"/>
      <c r="D24" s="221"/>
      <c r="E24" s="172" t="s">
        <v>341</v>
      </c>
      <c r="F24" s="221"/>
      <c r="G24" s="172" t="s">
        <v>550</v>
      </c>
      <c r="H24" s="221"/>
      <c r="I24" s="172" t="s">
        <v>341</v>
      </c>
      <c r="J24" s="171">
        <f t="shared" si="0"/>
        <v>0</v>
      </c>
      <c r="K24" s="172" t="s">
        <v>341</v>
      </c>
      <c r="L24" s="173" t="str">
        <f t="shared" si="1"/>
        <v>―</v>
      </c>
      <c r="M24" s="172" t="s">
        <v>342</v>
      </c>
    </row>
    <row r="25" spans="1:13">
      <c r="A25" s="922"/>
      <c r="B25" s="912"/>
      <c r="C25" s="913"/>
      <c r="D25" s="221"/>
      <c r="E25" s="172" t="s">
        <v>341</v>
      </c>
      <c r="F25" s="221"/>
      <c r="G25" s="172" t="s">
        <v>85</v>
      </c>
      <c r="H25" s="221"/>
      <c r="I25" s="172" t="s">
        <v>341</v>
      </c>
      <c r="J25" s="171">
        <f t="shared" si="0"/>
        <v>0</v>
      </c>
      <c r="K25" s="172" t="s">
        <v>341</v>
      </c>
      <c r="L25" s="173" t="str">
        <f t="shared" si="1"/>
        <v>―</v>
      </c>
      <c r="M25" s="172" t="s">
        <v>342</v>
      </c>
    </row>
    <row r="26" spans="1:13">
      <c r="A26" s="922"/>
      <c r="B26" s="912"/>
      <c r="C26" s="913"/>
      <c r="D26" s="221"/>
      <c r="E26" s="172" t="s">
        <v>341</v>
      </c>
      <c r="F26" s="221"/>
      <c r="G26" s="172" t="s">
        <v>85</v>
      </c>
      <c r="H26" s="221"/>
      <c r="I26" s="172" t="s">
        <v>341</v>
      </c>
      <c r="J26" s="171">
        <f t="shared" si="0"/>
        <v>0</v>
      </c>
      <c r="K26" s="172" t="s">
        <v>341</v>
      </c>
      <c r="L26" s="173" t="str">
        <f t="shared" si="1"/>
        <v>―</v>
      </c>
      <c r="M26" s="172" t="s">
        <v>342</v>
      </c>
    </row>
    <row r="27" spans="1:13">
      <c r="A27" s="922"/>
      <c r="B27" s="912"/>
      <c r="C27" s="913"/>
      <c r="D27" s="221"/>
      <c r="E27" s="172" t="s">
        <v>341</v>
      </c>
      <c r="F27" s="221"/>
      <c r="G27" s="172" t="s">
        <v>85</v>
      </c>
      <c r="H27" s="221"/>
      <c r="I27" s="172" t="s">
        <v>341</v>
      </c>
      <c r="J27" s="171">
        <f t="shared" si="0"/>
        <v>0</v>
      </c>
      <c r="K27" s="172" t="s">
        <v>341</v>
      </c>
      <c r="L27" s="173" t="str">
        <f t="shared" si="1"/>
        <v>―</v>
      </c>
      <c r="M27" s="172" t="s">
        <v>342</v>
      </c>
    </row>
    <row r="28" spans="1:13">
      <c r="A28" s="922"/>
      <c r="B28" s="912"/>
      <c r="C28" s="913"/>
      <c r="D28" s="221"/>
      <c r="E28" s="172" t="s">
        <v>341</v>
      </c>
      <c r="F28" s="221"/>
      <c r="G28" s="172" t="s">
        <v>85</v>
      </c>
      <c r="H28" s="221"/>
      <c r="I28" s="172" t="s">
        <v>341</v>
      </c>
      <c r="J28" s="171">
        <f t="shared" si="0"/>
        <v>0</v>
      </c>
      <c r="K28" s="172" t="s">
        <v>341</v>
      </c>
      <c r="L28" s="173" t="str">
        <f t="shared" si="1"/>
        <v>―</v>
      </c>
      <c r="M28" s="172" t="s">
        <v>342</v>
      </c>
    </row>
    <row r="29" spans="1:13">
      <c r="A29" s="922"/>
      <c r="B29" s="914" t="s">
        <v>349</v>
      </c>
      <c r="C29" s="224"/>
      <c r="D29" s="221"/>
      <c r="E29" s="172" t="s">
        <v>341</v>
      </c>
      <c r="F29" s="221"/>
      <c r="G29" s="172" t="s">
        <v>85</v>
      </c>
      <c r="H29" s="221"/>
      <c r="I29" s="172" t="s">
        <v>341</v>
      </c>
      <c r="J29" s="171">
        <f t="shared" si="0"/>
        <v>0</v>
      </c>
      <c r="K29" s="172" t="s">
        <v>341</v>
      </c>
      <c r="L29" s="173" t="str">
        <f t="shared" si="1"/>
        <v>―</v>
      </c>
      <c r="M29" s="172" t="s">
        <v>342</v>
      </c>
    </row>
    <row r="30" spans="1:13">
      <c r="A30" s="922"/>
      <c r="B30" s="915"/>
      <c r="C30" s="224"/>
      <c r="D30" s="221"/>
      <c r="E30" s="172" t="s">
        <v>341</v>
      </c>
      <c r="F30" s="221"/>
      <c r="G30" s="172" t="s">
        <v>85</v>
      </c>
      <c r="H30" s="221"/>
      <c r="I30" s="172" t="s">
        <v>341</v>
      </c>
      <c r="J30" s="171">
        <f t="shared" si="0"/>
        <v>0</v>
      </c>
      <c r="K30" s="172" t="s">
        <v>341</v>
      </c>
      <c r="L30" s="173" t="str">
        <f t="shared" si="1"/>
        <v>―</v>
      </c>
      <c r="M30" s="172" t="s">
        <v>342</v>
      </c>
    </row>
    <row r="31" spans="1:13">
      <c r="A31" s="922"/>
      <c r="B31" s="915"/>
      <c r="C31" s="224"/>
      <c r="D31" s="221"/>
      <c r="E31" s="172" t="s">
        <v>341</v>
      </c>
      <c r="F31" s="221"/>
      <c r="G31" s="172" t="s">
        <v>549</v>
      </c>
      <c r="H31" s="221"/>
      <c r="I31" s="172" t="s">
        <v>341</v>
      </c>
      <c r="J31" s="171">
        <f t="shared" si="0"/>
        <v>0</v>
      </c>
      <c r="K31" s="172" t="s">
        <v>341</v>
      </c>
      <c r="L31" s="173" t="str">
        <f t="shared" si="1"/>
        <v>―</v>
      </c>
      <c r="M31" s="172" t="s">
        <v>342</v>
      </c>
    </row>
    <row r="32" spans="1:13">
      <c r="A32" s="922"/>
      <c r="B32" s="915"/>
      <c r="C32" s="224"/>
      <c r="D32" s="221"/>
      <c r="E32" s="172" t="s">
        <v>341</v>
      </c>
      <c r="F32" s="221"/>
      <c r="G32" s="172" t="s">
        <v>549</v>
      </c>
      <c r="H32" s="221"/>
      <c r="I32" s="172" t="s">
        <v>341</v>
      </c>
      <c r="J32" s="171">
        <f t="shared" si="0"/>
        <v>0</v>
      </c>
      <c r="K32" s="172" t="s">
        <v>341</v>
      </c>
      <c r="L32" s="173" t="str">
        <f t="shared" si="1"/>
        <v>―</v>
      </c>
      <c r="M32" s="172" t="s">
        <v>342</v>
      </c>
    </row>
    <row r="33" spans="1:13" ht="13.8" thickBot="1">
      <c r="A33" s="923"/>
      <c r="B33" s="916"/>
      <c r="C33" s="382"/>
      <c r="D33" s="222"/>
      <c r="E33" s="175" t="s">
        <v>341</v>
      </c>
      <c r="F33" s="222"/>
      <c r="G33" s="175" t="s">
        <v>85</v>
      </c>
      <c r="H33" s="222"/>
      <c r="I33" s="175" t="s">
        <v>341</v>
      </c>
      <c r="J33" s="174">
        <f t="shared" si="0"/>
        <v>0</v>
      </c>
      <c r="K33" s="175" t="s">
        <v>341</v>
      </c>
      <c r="L33" s="177" t="str">
        <f t="shared" si="1"/>
        <v>―</v>
      </c>
      <c r="M33" s="175" t="s">
        <v>342</v>
      </c>
    </row>
    <row r="34" spans="1:13" ht="14.4" thickTop="1" thickBot="1">
      <c r="A34" s="951" t="s">
        <v>343</v>
      </c>
      <c r="B34" s="952"/>
      <c r="C34" s="953"/>
      <c r="D34" s="179">
        <f>SUM(D12:D33)</f>
        <v>0</v>
      </c>
      <c r="E34" s="180" t="s">
        <v>344</v>
      </c>
      <c r="F34" s="179">
        <f>SUM(F12:F33)</f>
        <v>0</v>
      </c>
      <c r="G34" s="180" t="s">
        <v>85</v>
      </c>
      <c r="H34" s="179">
        <f>SUM(H12:H33)</f>
        <v>0</v>
      </c>
      <c r="I34" s="181" t="s">
        <v>345</v>
      </c>
      <c r="J34" s="182">
        <f>SUM(J12:J33)</f>
        <v>0</v>
      </c>
      <c r="K34" s="183" t="s">
        <v>345</v>
      </c>
      <c r="L34" s="184" t="str">
        <f t="shared" si="1"/>
        <v>―</v>
      </c>
      <c r="M34" s="180" t="s">
        <v>346</v>
      </c>
    </row>
    <row r="35" spans="1:13" ht="13.8" thickTop="1">
      <c r="A35" s="906" t="s">
        <v>347</v>
      </c>
      <c r="B35" s="907"/>
      <c r="C35" s="907"/>
      <c r="D35" s="908"/>
      <c r="E35" s="908"/>
      <c r="F35" s="908"/>
      <c r="G35" s="908"/>
      <c r="H35" s="908"/>
      <c r="I35" s="908"/>
      <c r="J35" s="909"/>
      <c r="K35" s="909"/>
      <c r="L35" s="903" t="s">
        <v>355</v>
      </c>
      <c r="M35" s="903"/>
    </row>
    <row r="36" spans="1:13">
      <c r="A36" s="185" t="str">
        <f t="shared" ref="A36:A41" si="2">IF(A43="○","○","")</f>
        <v/>
      </c>
      <c r="B36" s="935" t="str">
        <f>CONCATENATE(B43,"当たり")</f>
        <v>生産量当たり</v>
      </c>
      <c r="C36" s="936"/>
      <c r="D36" s="882" t="str">
        <f>IF( ISERROR(D$34/$D43)=TRUE,"―",D$34/$D43)</f>
        <v>―</v>
      </c>
      <c r="E36" s="882"/>
      <c r="F36" s="882" t="str">
        <f>IF( ISERROR(F$34/$D43)=TRUE,"―",F$34/$D43)</f>
        <v>―</v>
      </c>
      <c r="G36" s="882"/>
      <c r="H36" s="882" t="str">
        <f>IF( ISERROR(H$34/$D43)=TRUE,"―",H$34/$D43)</f>
        <v>―</v>
      </c>
      <c r="I36" s="882"/>
      <c r="J36" s="882" t="str">
        <f>IF( ISERROR(J$34/$D43)=TRUE,"―",J$34/$D43)</f>
        <v>―</v>
      </c>
      <c r="K36" s="882"/>
      <c r="L36" s="902" t="str">
        <f>CONCATENATE("t/",F43)</f>
        <v>t/t</v>
      </c>
      <c r="M36" s="902"/>
    </row>
    <row r="37" spans="1:13">
      <c r="A37" s="185" t="str">
        <f t="shared" si="2"/>
        <v/>
      </c>
      <c r="B37" s="935" t="str">
        <f>CONCATENATE(B44,"当たり")</f>
        <v>出荷額当たり</v>
      </c>
      <c r="C37" s="936"/>
      <c r="D37" s="882" t="str">
        <f>IF( ISERROR(D$34/$D44)=TRUE,"―",D$34/$D44)</f>
        <v>―</v>
      </c>
      <c r="E37" s="882"/>
      <c r="F37" s="882" t="str">
        <f>IF( ISERROR(F$34/$D44)=TRUE,"―",F$34/$D44)</f>
        <v>―</v>
      </c>
      <c r="G37" s="882"/>
      <c r="H37" s="882" t="str">
        <f>IF( ISERROR(H$34/$D44)=TRUE,"―",H$34/$D44)</f>
        <v>―</v>
      </c>
      <c r="I37" s="882"/>
      <c r="J37" s="882" t="str">
        <f>IF( ISERROR(J$34/$D44)=TRUE,"―",J$34/$D44)</f>
        <v>―</v>
      </c>
      <c r="K37" s="882"/>
      <c r="L37" s="902" t="str">
        <f>CONCATENATE("t/",F44)</f>
        <v>t/百万円</v>
      </c>
      <c r="M37" s="902"/>
    </row>
    <row r="38" spans="1:13">
      <c r="A38" s="185" t="str">
        <f t="shared" si="2"/>
        <v/>
      </c>
      <c r="B38" s="935" t="str">
        <f>CONCATENATE(B45,"当たり")</f>
        <v>従業員数当たり</v>
      </c>
      <c r="C38" s="936"/>
      <c r="D38" s="882" t="str">
        <f>IF( ISERROR(D$34/$D45)=TRUE,"―",D$34/$D45)</f>
        <v>―</v>
      </c>
      <c r="E38" s="882"/>
      <c r="F38" s="882" t="str">
        <f>IF( ISERROR(F$34/$D45)=TRUE,"―",F$34/$D45)</f>
        <v>―</v>
      </c>
      <c r="G38" s="882"/>
      <c r="H38" s="882" t="str">
        <f>IF( ISERROR(H$34/$D45)=TRUE,"―",H$34/$D45)</f>
        <v>―</v>
      </c>
      <c r="I38" s="882"/>
      <c r="J38" s="882" t="str">
        <f>IF( ISERROR(J$34/$D45)=TRUE,"―",J$34/$D45)</f>
        <v>―</v>
      </c>
      <c r="K38" s="882"/>
      <c r="L38" s="902" t="str">
        <f>CONCATENATE("t/",F45)</f>
        <v>t/人</v>
      </c>
      <c r="M38" s="902"/>
    </row>
    <row r="39" spans="1:13">
      <c r="A39" s="185" t="str">
        <f t="shared" si="2"/>
        <v/>
      </c>
      <c r="B39" s="935" t="str">
        <f>CONCATENATE(B46,"当たり")</f>
        <v>床面積当たり</v>
      </c>
      <c r="C39" s="936"/>
      <c r="D39" s="882" t="str">
        <f>IF( ISERROR(D$34/$D46)=TRUE,"―",D$34/$D46)</f>
        <v>―</v>
      </c>
      <c r="E39" s="882"/>
      <c r="F39" s="882" t="str">
        <f>IF( ISERROR(F$34/$D46)=TRUE,"―",F$34/$D46)</f>
        <v>―</v>
      </c>
      <c r="G39" s="882"/>
      <c r="H39" s="882" t="str">
        <f>IF( ISERROR(H$34/$D46)=TRUE,"―",H$34/$D46)</f>
        <v>―</v>
      </c>
      <c r="I39" s="882"/>
      <c r="J39" s="882" t="str">
        <f>IF( ISERROR(J$34/$D46)=TRUE,"―",J$34/$D46)</f>
        <v>―</v>
      </c>
      <c r="K39" s="882"/>
      <c r="L39" s="902" t="str">
        <f>CONCATENATE("t/",F46)</f>
        <v>t/千㎡</v>
      </c>
      <c r="M39" s="902"/>
    </row>
    <row r="40" spans="1:13">
      <c r="A40" s="185" t="str">
        <f t="shared" si="2"/>
        <v/>
      </c>
      <c r="B40" s="954" t="str">
        <f>CONCATENATE(B47,"当たり")</f>
        <v>（　　　）当たり</v>
      </c>
      <c r="C40" s="955"/>
      <c r="D40" s="882" t="str">
        <f>IF( ISERROR(D$34/$D47)=TRUE,"―",D$34/$D47)</f>
        <v>―</v>
      </c>
      <c r="E40" s="882"/>
      <c r="F40" s="882" t="str">
        <f>IF( ISERROR(F$34/$D47)=TRUE,"―",F$34/$D47)</f>
        <v>―</v>
      </c>
      <c r="G40" s="882"/>
      <c r="H40" s="882" t="str">
        <f>IF( ISERROR(H$34/$D47)=TRUE,"―",H$34/$D47)</f>
        <v>―</v>
      </c>
      <c r="I40" s="882"/>
      <c r="J40" s="882" t="str">
        <f>IF( ISERROR(J$34/$D47)=TRUE,"―",J$34/$D47)</f>
        <v>―</v>
      </c>
      <c r="K40" s="882"/>
      <c r="L40" s="902" t="str">
        <f>CONCATENATE("t/",F47)</f>
        <v>t/（　　　）</v>
      </c>
      <c r="M40" s="902"/>
    </row>
    <row r="41" spans="1:13" hidden="1" outlineLevel="1">
      <c r="A41" s="185" t="str">
        <f t="shared" si="2"/>
        <v/>
      </c>
      <c r="B41" s="904" t="str">
        <f>IF($A36="○",B36,IF($A37="○",B37,IF($A38="○",B38,IF($A39="○",B39,IF($A40="○",B40,"")))))</f>
        <v/>
      </c>
      <c r="C41" s="905"/>
      <c r="D41" s="896" t="str">
        <f>IF($A36="○",D36,IF($A37="○",D37,IF($A38="○",D38,IF($A39="○",D39,IF($A40="○",D40,"")))))</f>
        <v/>
      </c>
      <c r="E41" s="896"/>
      <c r="F41" s="896" t="str">
        <f>IF($A36="○",F36,IF($A37="○",F37,IF($A38="○",F38,IF($A39="○",F39,IF($A40="○",F40,"")))))</f>
        <v/>
      </c>
      <c r="G41" s="896"/>
      <c r="H41" s="896" t="str">
        <f>IF($A36="○",H36,IF($A37="○",H37,IF($A38="○",H38,IF($A39="○",H39,IF($A40="○",H40,"")))))</f>
        <v/>
      </c>
      <c r="I41" s="896"/>
      <c r="J41" s="896" t="str">
        <f>IF($A36="○",J36,IF($A37="○",J37,IF($A38="○",J38,IF($A39="○",J39,IF($A40="○",J40,"")))))</f>
        <v/>
      </c>
      <c r="K41" s="896"/>
      <c r="L41" s="891" t="str">
        <f>IF($A36="○",L36,IF($A37="○",L37,IF($A38="○",L38,IF($A39="○",L39,IF($A40="○",L40,"")))))</f>
        <v/>
      </c>
      <c r="M41" s="891"/>
    </row>
    <row r="42" spans="1:13" collapsed="1"/>
    <row r="43" spans="1:13" ht="13.5" customHeight="1">
      <c r="A43" s="223"/>
      <c r="B43" s="897" t="s">
        <v>314</v>
      </c>
      <c r="C43" s="898"/>
      <c r="D43" s="889"/>
      <c r="E43" s="890"/>
      <c r="F43" s="212" t="s">
        <v>142</v>
      </c>
      <c r="G43" s="883" t="str">
        <f>IF( COUNTIF(A43:A47,"○")=1,"","活動規模の指標を１つ選択してください！")</f>
        <v>活動規模の指標を１つ選択してください！</v>
      </c>
      <c r="H43" s="884"/>
    </row>
    <row r="44" spans="1:13">
      <c r="A44" s="223"/>
      <c r="B44" s="897" t="s">
        <v>315</v>
      </c>
      <c r="C44" s="898"/>
      <c r="D44" s="889"/>
      <c r="E44" s="890"/>
      <c r="F44" s="212" t="s">
        <v>316</v>
      </c>
      <c r="G44" s="885"/>
      <c r="H44" s="886"/>
    </row>
    <row r="45" spans="1:13">
      <c r="A45" s="223"/>
      <c r="B45" s="897" t="s">
        <v>317</v>
      </c>
      <c r="C45" s="898"/>
      <c r="D45" s="889"/>
      <c r="E45" s="890"/>
      <c r="F45" s="212" t="s">
        <v>318</v>
      </c>
      <c r="G45" s="885"/>
      <c r="H45" s="886"/>
    </row>
    <row r="46" spans="1:13">
      <c r="A46" s="223"/>
      <c r="B46" s="897" t="s">
        <v>319</v>
      </c>
      <c r="C46" s="898"/>
      <c r="D46" s="889"/>
      <c r="E46" s="890"/>
      <c r="F46" s="212" t="s">
        <v>251</v>
      </c>
      <c r="G46" s="885"/>
      <c r="H46" s="886"/>
    </row>
    <row r="47" spans="1:13">
      <c r="A47" s="223"/>
      <c r="B47" s="900" t="s">
        <v>348</v>
      </c>
      <c r="C47" s="901"/>
      <c r="D47" s="889"/>
      <c r="E47" s="890"/>
      <c r="F47" s="224" t="s">
        <v>348</v>
      </c>
      <c r="G47" s="887"/>
      <c r="H47" s="888"/>
    </row>
    <row r="48" spans="1:13" hidden="1" outlineLevel="1">
      <c r="A48" s="166"/>
      <c r="B48" s="892" t="str">
        <f>IF($A43="○",B43,IF($A44="○",B44,IF($A45="○",B45,IF($A46="○",B46,IF($A47="○",B47,"")))))</f>
        <v/>
      </c>
      <c r="C48" s="893"/>
      <c r="D48" s="894" t="str">
        <f>IF($A43="○",D43,IF($A44="○",D44,IF($A45="○",D45,IF($A46="○",D46,IF($A47="○",D47,"")))))</f>
        <v/>
      </c>
      <c r="E48" s="895"/>
      <c r="F48" s="186" t="str">
        <f>IF($A43="○",F43,IF($A44="○",F44,IF($A45="○",F45,IF($A46="○",F46,IF($A47="○",F47,"")))))</f>
        <v/>
      </c>
    </row>
    <row r="49" collapsed="1"/>
  </sheetData>
  <sheetProtection algorithmName="SHA-512" hashValue="cReFmB1GQX0QZwqyDxsf09pwpXjAK8cfc0BD+nRcTQUr7nxgtZQ4ERTHUbtdgR348qDXUcw8hLp6M6Gb0QHuZQ==" saltValue="LeI/1zeEBJ6kNtQuKcvuWQ==" spinCount="100000" sheet="1" selectLockedCells="1"/>
  <mergeCells count="77">
    <mergeCell ref="B38:C38"/>
    <mergeCell ref="A34:C34"/>
    <mergeCell ref="B36:C36"/>
    <mergeCell ref="B37:C37"/>
    <mergeCell ref="B40:C40"/>
    <mergeCell ref="L10:M11"/>
    <mergeCell ref="J11:K11"/>
    <mergeCell ref="B22:C22"/>
    <mergeCell ref="B39:C39"/>
    <mergeCell ref="H39:I39"/>
    <mergeCell ref="D39:E39"/>
    <mergeCell ref="F11:G11"/>
    <mergeCell ref="H11:I11"/>
    <mergeCell ref="B18:C18"/>
    <mergeCell ref="A10:C11"/>
    <mergeCell ref="F39:G39"/>
    <mergeCell ref="H38:I38"/>
    <mergeCell ref="F38:G38"/>
    <mergeCell ref="D38:E38"/>
    <mergeCell ref="D10:E11"/>
    <mergeCell ref="F10:K10"/>
    <mergeCell ref="B16:C16"/>
    <mergeCell ref="A12:A20"/>
    <mergeCell ref="B23:C23"/>
    <mergeCell ref="B24:C24"/>
    <mergeCell ref="J39:K39"/>
    <mergeCell ref="J38:K38"/>
    <mergeCell ref="A21:A33"/>
    <mergeCell ref="D36:E36"/>
    <mergeCell ref="H36:I36"/>
    <mergeCell ref="B19:C19"/>
    <mergeCell ref="B20:C20"/>
    <mergeCell ref="B17:C17"/>
    <mergeCell ref="D37:E37"/>
    <mergeCell ref="B12:B15"/>
    <mergeCell ref="B25:C25"/>
    <mergeCell ref="B26:C26"/>
    <mergeCell ref="L36:M36"/>
    <mergeCell ref="L37:M37"/>
    <mergeCell ref="J37:K37"/>
    <mergeCell ref="A35:K35"/>
    <mergeCell ref="B21:C21"/>
    <mergeCell ref="B27:C27"/>
    <mergeCell ref="B28:C28"/>
    <mergeCell ref="J36:K36"/>
    <mergeCell ref="B29:B33"/>
    <mergeCell ref="A2:M2"/>
    <mergeCell ref="B47:C47"/>
    <mergeCell ref="J40:K40"/>
    <mergeCell ref="H40:I40"/>
    <mergeCell ref="D40:E40"/>
    <mergeCell ref="B43:C43"/>
    <mergeCell ref="B44:C44"/>
    <mergeCell ref="D43:E43"/>
    <mergeCell ref="L38:M38"/>
    <mergeCell ref="L39:M39"/>
    <mergeCell ref="H37:I37"/>
    <mergeCell ref="F36:G36"/>
    <mergeCell ref="F37:G37"/>
    <mergeCell ref="L35:M35"/>
    <mergeCell ref="L40:M40"/>
    <mergeCell ref="B41:C41"/>
    <mergeCell ref="L41:M41"/>
    <mergeCell ref="B48:C48"/>
    <mergeCell ref="D48:E48"/>
    <mergeCell ref="D41:E41"/>
    <mergeCell ref="F41:G41"/>
    <mergeCell ref="H41:I41"/>
    <mergeCell ref="J41:K41"/>
    <mergeCell ref="B46:C46"/>
    <mergeCell ref="D45:E45"/>
    <mergeCell ref="B45:C45"/>
    <mergeCell ref="F40:G40"/>
    <mergeCell ref="G43:H47"/>
    <mergeCell ref="D47:E47"/>
    <mergeCell ref="D46:E46"/>
    <mergeCell ref="D44:E44"/>
  </mergeCells>
  <phoneticPr fontId="1"/>
  <conditionalFormatting sqref="F12:F33">
    <cfRule type="cellIs" dxfId="4" priority="1" stopIfTrue="1" operator="lessThan">
      <formula>0</formula>
    </cfRule>
  </conditionalFormatting>
  <conditionalFormatting sqref="B36:M40">
    <cfRule type="expression" dxfId="3" priority="2" stopIfTrue="1">
      <formula>(COUNTIF($A$36:$A$40,"○")&gt;1)*($A36="○")</formula>
    </cfRule>
    <cfRule type="expression" dxfId="2" priority="3" stopIfTrue="1">
      <formula>$A36="○"</formula>
    </cfRule>
  </conditionalFormatting>
  <conditionalFormatting sqref="B43:F47">
    <cfRule type="expression" dxfId="1" priority="4" stopIfTrue="1">
      <formula>(COUNTIF($A$43:$A$47,"○")&gt;1)*($A43="○")</formula>
    </cfRule>
    <cfRule type="expression" dxfId="0" priority="5" stopIfTrue="1">
      <formula>$A43="○"</formula>
    </cfRule>
  </conditionalFormatting>
  <dataValidations count="1">
    <dataValidation type="list" allowBlank="1" showInputMessage="1" showErrorMessage="1" sqref="A43:A47">
      <formula1>"○"</formula1>
    </dataValidation>
  </dataValidations>
  <pageMargins left="0.75" right="0.75" top="1" bottom="1" header="0.51200000000000001" footer="0.51200000000000001"/>
  <pageSetup paperSize="9" scale="85"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6"/>
  <sheetViews>
    <sheetView zoomScaleNormal="100" workbookViewId="0">
      <selection activeCell="E28" sqref="E28:G33"/>
    </sheetView>
  </sheetViews>
  <sheetFormatPr defaultRowHeight="13.2"/>
  <cols>
    <col min="1" max="1" width="11.109375" bestFit="1" customWidth="1"/>
    <col min="2" max="5" width="11.6640625" customWidth="1"/>
    <col min="6" max="7" width="11.77734375" customWidth="1"/>
  </cols>
  <sheetData>
    <row r="1" spans="1:7" ht="18.75" customHeight="1">
      <c r="A1" s="6" t="s">
        <v>193</v>
      </c>
    </row>
    <row r="3" spans="1:7" ht="24.75" customHeight="1">
      <c r="A3" s="7" t="s">
        <v>194</v>
      </c>
      <c r="B3" s="68" t="s">
        <v>222</v>
      </c>
      <c r="C3" s="7" t="s">
        <v>276</v>
      </c>
      <c r="D3" s="7" t="s">
        <v>189</v>
      </c>
      <c r="E3" s="7" t="s">
        <v>190</v>
      </c>
      <c r="F3" s="59" t="s">
        <v>191</v>
      </c>
      <c r="G3" s="59" t="s">
        <v>299</v>
      </c>
    </row>
    <row r="4" spans="1:7" ht="24.75" customHeight="1">
      <c r="A4" s="7" t="s">
        <v>195</v>
      </c>
      <c r="B4" s="213" t="str">
        <f>IF( (COUNTIF(項目①チェック欄,"○")+COUNTIF(項目①チェック欄,"△")+COUNTIF(項目①チェック欄,"×")+COUNTIF(項目①チェック欄,"―"))=0,"",IF( (COUNTIF(項目①チェック欄,"○")+COUNTIF(項目①チェック欄,"△")+COUNTIF(項目①チェック欄,"×"))=0,"―",COUNTIF(項目①チェック欄,"○")/(COUNTIF(項目①チェック欄,"○")+COUNTIF(項目①チェック欄,"△")+COUNTIF(項目①チェック欄,"×"))*100))</f>
        <v/>
      </c>
      <c r="C4" s="213" t="str">
        <f>IF( (COUNTIF(項目②チェック欄,"○")+COUNTIF(項目②チェック欄,"△")+COUNTIF(項目②チェック欄,"×")+COUNTIF(項目②チェック欄,"―"))=0,"",IF( (COUNTIF(項目②チェック欄,"○")+COUNTIF(項目②チェック欄,"△")+COUNTIF(項目②チェック欄,"×"))=0,"―",COUNTIF(項目②チェック欄,"○")/(COUNTIF(項目②チェック欄,"○")+COUNTIF(項目②チェック欄,"△")+COUNTIF(項目②チェック欄,"×"))*100))</f>
        <v/>
      </c>
      <c r="D4" s="213" t="str">
        <f>IF( (COUNTIF(項目④チェック欄,"○")+COUNTIF(項目④チェック欄,"△")+COUNTIF(項目④チェック欄,"×")+COUNTIF(項目④チェック欄,"―"))=0,"",IF( (COUNTIF(項目④チェック欄,"○")+COUNTIF(項目④チェック欄,"△")+COUNTIF(項目④チェック欄,"×"))=0,"―",COUNTIF(項目④チェック欄,"○")/(COUNTIF(項目④チェック欄,"○")+COUNTIF(項目④チェック欄,"△")+COUNTIF(項目④チェック欄,"×"))*100))</f>
        <v/>
      </c>
      <c r="E4" s="213" t="str">
        <f>IF( (COUNTIF(項目⑦チェック欄,"○")+COUNTIF(項目⑦チェック欄,"△")+COUNTIF(項目⑦チェック欄,"×")+COUNTIF(項目⑦チェック欄,"―"))=0,"",IF( (COUNTIF(項目⑦チェック欄,"○")+COUNTIF(項目⑦チェック欄,"△")+COUNTIF(項目⑦チェック欄,"×"))=0,"―",COUNTIF(項目⑦チェック欄,"○")/(COUNTIF(項目⑦チェック欄,"○")+COUNTIF(項目⑦チェック欄,"△")+COUNTIF(項目⑦チェック欄,"×"))*100))</f>
        <v/>
      </c>
      <c r="F4" s="213" t="str">
        <f>IF( (COUNTIF(項目⑨チェック欄,"○")+COUNTIF(項目⑨チェック欄,"△")+COUNTIF(項目⑨チェック欄,"×")+COUNTIF(項目⑨チェック欄,"―"))=0,"",IF( (COUNTIF(項目⑨チェック欄,"○")+COUNTIF(項目⑨チェック欄,"△")+COUNTIF(項目⑨チェック欄,"×"))=0,"―",COUNTIF(項目⑨チェック欄,"○")/(COUNTIF(項目⑨チェック欄,"○")+COUNTIF(項目⑨チェック欄,"△")+COUNTIF(項目⑨チェック欄,"×"))*100))</f>
        <v/>
      </c>
      <c r="G4" s="213" t="str">
        <f>IF( (COUNTIF(項目⑩チェック欄,"○")+COUNTIF(項目⑩チェック欄,"△")+COUNTIF(項目⑩チェック欄,"×")+COUNTIF(項目⑩チェック欄,"―"))=0,"",IF( (COUNTIF(項目⑩チェック欄,"○")+COUNTIF(項目⑩チェック欄,"△")+COUNTIF(項目⑩チェック欄,"×"))=0,"―",COUNTIF(項目⑩チェック欄,"○")/(COUNTIF(項目⑩チェック欄,"○")+COUNTIF(項目⑩チェック欄,"△")+COUNTIF(項目⑩チェック欄,"×"))*100))</f>
        <v/>
      </c>
    </row>
    <row r="5" spans="1:7" ht="18" customHeight="1"/>
    <row r="6" spans="1:7" ht="20.399999999999999" customHeight="1">
      <c r="A6" s="22" t="s">
        <v>331</v>
      </c>
    </row>
  </sheetData>
  <sheetProtection algorithmName="SHA-512" hashValue="LbN0h45YMivundSIpwSedr5NvBp1G2MzLNPm+o5nlxDpWW3BIuNbhLACooRBD/fclcJpQsSJdpw+18NzYKSigw==" saltValue="Yj0Ys4AgKfHbRa+g7M6eKw==" spinCount="100000" sheet="1" selectLockedCells="1"/>
  <phoneticPr fontId="1"/>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6"/>
  </sheetPr>
  <dimension ref="A1:E29"/>
  <sheetViews>
    <sheetView view="pageBreakPreview" zoomScaleNormal="100" zoomScaleSheetLayoutView="100" workbookViewId="0">
      <selection activeCell="B13" sqref="B13:E13"/>
    </sheetView>
  </sheetViews>
  <sheetFormatPr defaultColWidth="15.88671875" defaultRowHeight="24.75" customHeight="1"/>
  <cols>
    <col min="1" max="1" width="19.6640625" style="10" customWidth="1"/>
    <col min="2" max="2" width="11.44140625" style="10" customWidth="1"/>
    <col min="3" max="3" width="8.6640625" style="10" customWidth="1"/>
    <col min="4" max="4" width="19.6640625" style="10" customWidth="1"/>
    <col min="5" max="5" width="29.88671875" style="10" customWidth="1"/>
    <col min="6" max="16384" width="15.88671875" style="10"/>
  </cols>
  <sheetData>
    <row r="1" spans="1:5" ht="18" customHeight="1">
      <c r="A1" s="9" t="s">
        <v>228</v>
      </c>
      <c r="B1" s="9"/>
    </row>
    <row r="2" spans="1:5" ht="18" customHeight="1">
      <c r="A2" s="521" t="s">
        <v>429</v>
      </c>
      <c r="B2" s="521"/>
      <c r="C2" s="521"/>
      <c r="D2" s="521"/>
      <c r="E2" s="521"/>
    </row>
    <row r="3" spans="1:5" ht="18" customHeight="1">
      <c r="A3" s="11"/>
      <c r="B3" s="11"/>
      <c r="E3" s="214" t="s">
        <v>560</v>
      </c>
    </row>
    <row r="4" spans="1:5" ht="18" customHeight="1">
      <c r="A4" s="9" t="s">
        <v>558</v>
      </c>
      <c r="B4" s="9"/>
    </row>
    <row r="5" spans="1:5" ht="18" customHeight="1">
      <c r="A5" s="9" t="s">
        <v>229</v>
      </c>
      <c r="B5" s="9"/>
    </row>
    <row r="6" spans="1:5" ht="18" customHeight="1">
      <c r="C6" s="44" t="s">
        <v>231</v>
      </c>
      <c r="D6" s="10" t="s">
        <v>255</v>
      </c>
      <c r="E6" s="390"/>
    </row>
    <row r="7" spans="1:5" ht="18" customHeight="1">
      <c r="A7" s="10" t="s">
        <v>226</v>
      </c>
      <c r="D7" s="13" t="s">
        <v>230</v>
      </c>
      <c r="E7" s="390"/>
    </row>
    <row r="8" spans="1:5" ht="28.95" customHeight="1">
      <c r="D8" s="45" t="s">
        <v>233</v>
      </c>
      <c r="E8" s="215"/>
    </row>
    <row r="9" spans="1:5" ht="18" customHeight="1">
      <c r="D9" s="10" t="s">
        <v>232</v>
      </c>
      <c r="E9" s="390"/>
    </row>
    <row r="10" spans="1:5" ht="6" customHeight="1">
      <c r="E10" s="11"/>
    </row>
    <row r="11" spans="1:5" ht="34.200000000000003" customHeight="1">
      <c r="A11" s="522" t="s">
        <v>430</v>
      </c>
      <c r="B11" s="522"/>
      <c r="C11" s="522"/>
      <c r="D11" s="522"/>
      <c r="E11" s="522"/>
    </row>
    <row r="12" spans="1:5" ht="15" customHeight="1" thickBot="1">
      <c r="A12" s="12"/>
      <c r="B12" s="12"/>
      <c r="C12" s="12"/>
      <c r="D12" s="12"/>
      <c r="E12" s="12"/>
    </row>
    <row r="13" spans="1:5" ht="27" customHeight="1" thickBot="1">
      <c r="A13" s="14" t="s">
        <v>278</v>
      </c>
      <c r="B13" s="523"/>
      <c r="C13" s="524"/>
      <c r="D13" s="524"/>
      <c r="E13" s="525"/>
    </row>
    <row r="14" spans="1:5" ht="27" customHeight="1" thickBot="1">
      <c r="A14" s="14" t="s">
        <v>279</v>
      </c>
      <c r="B14" s="526"/>
      <c r="C14" s="527"/>
      <c r="D14" s="527"/>
      <c r="E14" s="528"/>
    </row>
    <row r="15" spans="1:5" ht="50.1" customHeight="1">
      <c r="A15" s="517" t="s">
        <v>280</v>
      </c>
      <c r="B15" s="529"/>
      <c r="C15" s="530"/>
      <c r="D15" s="530"/>
      <c r="E15" s="531"/>
    </row>
    <row r="16" spans="1:5" ht="50.1" customHeight="1" thickBot="1">
      <c r="A16" s="518"/>
      <c r="B16" s="532"/>
      <c r="C16" s="533"/>
      <c r="D16" s="533"/>
      <c r="E16" s="534"/>
    </row>
    <row r="17" spans="1:5" ht="19.5" customHeight="1">
      <c r="A17" s="510" t="s">
        <v>256</v>
      </c>
      <c r="B17" s="205" t="s">
        <v>405</v>
      </c>
      <c r="C17" s="515"/>
      <c r="D17" s="515"/>
      <c r="E17" s="516"/>
    </row>
    <row r="18" spans="1:5" ht="19.5" customHeight="1">
      <c r="A18" s="511"/>
      <c r="B18" s="206" t="s">
        <v>406</v>
      </c>
      <c r="C18" s="515"/>
      <c r="D18" s="515"/>
      <c r="E18" s="516"/>
    </row>
    <row r="19" spans="1:5" ht="19.5" customHeight="1">
      <c r="A19" s="511"/>
      <c r="B19" s="206" t="s">
        <v>407</v>
      </c>
      <c r="C19" s="515"/>
      <c r="D19" s="515"/>
      <c r="E19" s="516"/>
    </row>
    <row r="20" spans="1:5" ht="19.5" customHeight="1">
      <c r="A20" s="511"/>
      <c r="B20" s="205" t="s">
        <v>408</v>
      </c>
      <c r="C20" s="515"/>
      <c r="D20" s="515"/>
      <c r="E20" s="516"/>
    </row>
    <row r="21" spans="1:5" ht="19.5" customHeight="1" thickBot="1">
      <c r="A21" s="512"/>
      <c r="B21" s="207" t="s">
        <v>409</v>
      </c>
      <c r="C21" s="519"/>
      <c r="D21" s="519"/>
      <c r="E21" s="520"/>
    </row>
    <row r="22" spans="1:5" ht="27" customHeight="1" thickBot="1">
      <c r="A22" s="15" t="s">
        <v>281</v>
      </c>
      <c r="B22" s="513" t="s">
        <v>284</v>
      </c>
      <c r="C22" s="514"/>
      <c r="D22" s="16" t="s">
        <v>277</v>
      </c>
      <c r="E22" s="204"/>
    </row>
    <row r="23" spans="1:5" ht="132" customHeight="1" thickBot="1">
      <c r="A23" s="17" t="s">
        <v>286</v>
      </c>
      <c r="B23" s="507"/>
      <c r="C23" s="508"/>
      <c r="D23" s="508"/>
      <c r="E23" s="509"/>
    </row>
    <row r="24" spans="1:5" ht="6" customHeight="1">
      <c r="E24" s="11"/>
    </row>
    <row r="25" spans="1:5" ht="18" customHeight="1">
      <c r="A25" s="9" t="s">
        <v>282</v>
      </c>
      <c r="B25" s="9"/>
    </row>
    <row r="26" spans="1:5" ht="18" customHeight="1">
      <c r="A26" s="9" t="s">
        <v>285</v>
      </c>
      <c r="B26" s="9"/>
    </row>
    <row r="27" spans="1:5" ht="18" customHeight="1">
      <c r="A27" s="9" t="s">
        <v>283</v>
      </c>
      <c r="B27" s="9"/>
    </row>
    <row r="28" spans="1:5" ht="18" customHeight="1">
      <c r="A28" s="9" t="s">
        <v>2054</v>
      </c>
      <c r="B28" s="9"/>
    </row>
    <row r="29" spans="1:5" ht="18" customHeight="1">
      <c r="A29" s="9" t="s">
        <v>561</v>
      </c>
      <c r="B29" s="9"/>
    </row>
  </sheetData>
  <sheetProtection algorithmName="SHA-512" hashValue="5gB1fEgj0r0+5712kbyIfO57d+NP3qV+0AjLca5Yr5TcQUnC3+pI40smXMBr54N7R+W0weXiHQhKyH6mdFZJ1g==" saltValue="0KxND0bH+cAQ+QOomzTf4w==" spinCount="100000" sheet="1" formatCells="0" selectLockedCells="1"/>
  <mergeCells count="14">
    <mergeCell ref="A2:E2"/>
    <mergeCell ref="A11:E11"/>
    <mergeCell ref="B13:E13"/>
    <mergeCell ref="B14:E14"/>
    <mergeCell ref="B15:E16"/>
    <mergeCell ref="B23:E23"/>
    <mergeCell ref="A17:A21"/>
    <mergeCell ref="B22:C22"/>
    <mergeCell ref="C17:E17"/>
    <mergeCell ref="A15:A16"/>
    <mergeCell ref="C18:E18"/>
    <mergeCell ref="C19:E19"/>
    <mergeCell ref="C20:E20"/>
    <mergeCell ref="C21:E21"/>
  </mergeCells>
  <phoneticPr fontId="1"/>
  <pageMargins left="0.75" right="0.75" top="1" bottom="0.85" header="0.51200000000000001" footer="0.51200000000000001"/>
  <pageSetup paperSize="9" scale="98"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6"/>
  </sheetPr>
  <dimension ref="A1:D21"/>
  <sheetViews>
    <sheetView view="pageBreakPreview" zoomScaleNormal="100" zoomScaleSheetLayoutView="100" workbookViewId="0">
      <selection activeCell="D14" sqref="D14"/>
    </sheetView>
  </sheetViews>
  <sheetFormatPr defaultColWidth="15.88671875" defaultRowHeight="24.75" customHeight="1"/>
  <cols>
    <col min="1" max="1" width="7.77734375" style="10" customWidth="1"/>
    <col min="2" max="2" width="25.6640625" style="10" customWidth="1"/>
    <col min="3" max="3" width="17.88671875" style="10" customWidth="1"/>
    <col min="4" max="4" width="35.6640625" style="10" customWidth="1"/>
    <col min="5" max="16384" width="15.88671875" style="10"/>
  </cols>
  <sheetData>
    <row r="1" spans="1:4" ht="18" customHeight="1">
      <c r="A1" s="9" t="s">
        <v>235</v>
      </c>
    </row>
    <row r="2" spans="1:4" ht="18" customHeight="1">
      <c r="A2" s="521" t="s">
        <v>287</v>
      </c>
      <c r="B2" s="521"/>
      <c r="C2" s="521"/>
      <c r="D2" s="521"/>
    </row>
    <row r="3" spans="1:4" ht="18" customHeight="1">
      <c r="A3" s="11"/>
      <c r="D3" s="214" t="s">
        <v>560</v>
      </c>
    </row>
    <row r="4" spans="1:4" ht="18" customHeight="1">
      <c r="A4" s="9" t="s">
        <v>558</v>
      </c>
    </row>
    <row r="5" spans="1:4" ht="18" customHeight="1">
      <c r="A5" s="9" t="s">
        <v>290</v>
      </c>
      <c r="B5" s="10" t="s">
        <v>236</v>
      </c>
    </row>
    <row r="6" spans="1:4" ht="18" customHeight="1">
      <c r="B6" s="44" t="s">
        <v>231</v>
      </c>
      <c r="C6" s="10" t="s">
        <v>255</v>
      </c>
      <c r="D6" s="390"/>
    </row>
    <row r="7" spans="1:4" ht="18" customHeight="1">
      <c r="C7" s="13" t="s">
        <v>230</v>
      </c>
      <c r="D7" s="390" t="s">
        <v>566</v>
      </c>
    </row>
    <row r="8" spans="1:4" ht="31.2" customHeight="1">
      <c r="C8" s="45" t="s">
        <v>233</v>
      </c>
      <c r="D8" s="391"/>
    </row>
    <row r="9" spans="1:4" ht="18" customHeight="1">
      <c r="C9" s="10" t="s">
        <v>232</v>
      </c>
      <c r="D9" s="390"/>
    </row>
    <row r="10" spans="1:4" ht="12.6" customHeight="1">
      <c r="D10" s="11"/>
    </row>
    <row r="11" spans="1:4" ht="21.6" customHeight="1">
      <c r="A11" s="522" t="s">
        <v>238</v>
      </c>
      <c r="B11" s="522"/>
      <c r="C11" s="522"/>
      <c r="D11" s="522"/>
    </row>
    <row r="12" spans="1:4" ht="15" customHeight="1" thickBot="1">
      <c r="A12" s="12"/>
      <c r="B12" s="12"/>
      <c r="C12" s="12"/>
      <c r="D12" s="12"/>
    </row>
    <row r="13" spans="1:4" ht="27" customHeight="1" thickBot="1">
      <c r="A13" s="535" t="s">
        <v>288</v>
      </c>
      <c r="B13" s="536"/>
      <c r="C13" s="18" t="s">
        <v>289</v>
      </c>
      <c r="D13" s="18" t="s">
        <v>291</v>
      </c>
    </row>
    <row r="14" spans="1:4" ht="99.9" customHeight="1" thickBot="1">
      <c r="A14" s="46" t="s">
        <v>234</v>
      </c>
      <c r="B14" s="47" t="s">
        <v>239</v>
      </c>
      <c r="C14" s="216"/>
      <c r="D14" s="216"/>
    </row>
    <row r="15" spans="1:4" ht="75" customHeight="1" thickBot="1">
      <c r="A15" s="19"/>
      <c r="B15" s="20" t="s">
        <v>237</v>
      </c>
      <c r="C15" s="19"/>
      <c r="D15" s="19"/>
    </row>
    <row r="16" spans="1:4" ht="17.399999999999999" customHeight="1">
      <c r="D16" s="11"/>
    </row>
    <row r="17" spans="1:4" ht="20.399999999999999" customHeight="1">
      <c r="A17" s="48" t="s">
        <v>292</v>
      </c>
    </row>
    <row r="18" spans="1:4" ht="20.399999999999999" customHeight="1">
      <c r="A18" s="48" t="s">
        <v>293</v>
      </c>
    </row>
    <row r="19" spans="1:4" ht="21.6" customHeight="1">
      <c r="B19" s="537" t="s">
        <v>244</v>
      </c>
      <c r="C19" s="538"/>
      <c r="D19" s="538"/>
    </row>
    <row r="20" spans="1:4" ht="21.6" customHeight="1">
      <c r="A20" s="48" t="s">
        <v>240</v>
      </c>
      <c r="B20" s="538"/>
      <c r="C20" s="538"/>
      <c r="D20" s="538"/>
    </row>
    <row r="21" spans="1:4" ht="22.95" customHeight="1">
      <c r="A21" s="48" t="s">
        <v>562</v>
      </c>
    </row>
  </sheetData>
  <sheetProtection algorithmName="SHA-512" hashValue="OVSfvhSUf29S76r1GCAVfw1m5csI39E+n3CHvl30HoKWirwBnVX54lpU902yrQVEqXDfiSDtK4sBUcPeuAKeFA==" saltValue="8fC4RQTXuKy21/ftxePKpQ==" spinCount="100000" sheet="1" formatCells="0" selectLockedCells="1"/>
  <mergeCells count="4">
    <mergeCell ref="A13:B13"/>
    <mergeCell ref="A2:D2"/>
    <mergeCell ref="A11:D11"/>
    <mergeCell ref="B19:D20"/>
  </mergeCells>
  <phoneticPr fontId="1"/>
  <pageMargins left="0.75" right="0.75" top="1" bottom="1" header="0.51200000000000001" footer="0.51200000000000001"/>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10"/>
  </sheetPr>
  <dimension ref="B2:N44"/>
  <sheetViews>
    <sheetView view="pageBreakPreview" zoomScale="85" zoomScaleNormal="100" zoomScaleSheetLayoutView="85" workbookViewId="0">
      <selection activeCell="L4" sqref="L4:M4"/>
    </sheetView>
  </sheetViews>
  <sheetFormatPr defaultRowHeight="13.2"/>
  <cols>
    <col min="1" max="1" width="2.6640625" customWidth="1"/>
    <col min="2" max="2" width="2.88671875" customWidth="1"/>
    <col min="3" max="3" width="1.88671875" customWidth="1"/>
    <col min="4" max="4" width="4.21875" customWidth="1"/>
    <col min="5" max="5" width="7.77734375" customWidth="1"/>
    <col min="14" max="14" width="1.44140625" customWidth="1"/>
  </cols>
  <sheetData>
    <row r="2" spans="2:14" ht="21" customHeight="1">
      <c r="B2" s="71"/>
      <c r="C2" s="72" t="s">
        <v>38</v>
      </c>
      <c r="D2" s="71"/>
      <c r="E2" s="71"/>
      <c r="F2" s="71"/>
      <c r="G2" s="71"/>
      <c r="H2" s="71"/>
      <c r="I2" s="71"/>
      <c r="J2" s="71"/>
      <c r="K2" s="71"/>
      <c r="L2" s="73" t="s">
        <v>34</v>
      </c>
      <c r="M2" s="74"/>
      <c r="N2" s="71"/>
    </row>
    <row r="3" spans="2:14">
      <c r="B3" s="75"/>
      <c r="C3" s="76"/>
      <c r="D3" s="76"/>
      <c r="E3" s="76"/>
      <c r="F3" s="76"/>
      <c r="G3" s="76"/>
      <c r="H3" s="76"/>
      <c r="I3" s="76"/>
      <c r="J3" s="76"/>
      <c r="K3" s="76"/>
      <c r="L3" s="76"/>
      <c r="M3" s="76"/>
      <c r="N3" s="77"/>
    </row>
    <row r="4" spans="2:14" ht="25.95" customHeight="1">
      <c r="B4" s="78"/>
      <c r="C4" s="79"/>
      <c r="D4" s="79" t="s">
        <v>559</v>
      </c>
      <c r="E4" s="394" t="s">
        <v>2067</v>
      </c>
      <c r="F4" s="79" t="s">
        <v>11</v>
      </c>
      <c r="G4" s="79"/>
      <c r="H4" s="539"/>
      <c r="I4" s="539"/>
      <c r="J4" s="571" t="s">
        <v>2086</v>
      </c>
      <c r="K4" s="572"/>
      <c r="L4" s="573"/>
      <c r="M4" s="574"/>
      <c r="N4" s="80"/>
    </row>
    <row r="5" spans="2:14" ht="7.95" customHeight="1">
      <c r="B5" s="78"/>
      <c r="C5" s="79"/>
      <c r="D5" s="79"/>
      <c r="E5" s="81"/>
      <c r="F5" s="79"/>
      <c r="G5" s="79"/>
      <c r="H5" s="82"/>
      <c r="I5" s="82"/>
      <c r="J5" s="82"/>
      <c r="K5" s="82"/>
      <c r="L5" s="82"/>
      <c r="M5" s="82"/>
      <c r="N5" s="80"/>
    </row>
    <row r="6" spans="2:14" ht="22.95" customHeight="1">
      <c r="B6" s="78"/>
      <c r="C6" s="540" t="s">
        <v>35</v>
      </c>
      <c r="D6" s="540"/>
      <c r="E6" s="540"/>
      <c r="F6" s="540"/>
      <c r="G6" s="540"/>
      <c r="H6" s="540"/>
      <c r="I6" s="540"/>
      <c r="J6" s="540"/>
      <c r="K6" s="540"/>
      <c r="L6" s="540"/>
      <c r="M6" s="540"/>
      <c r="N6" s="80"/>
    </row>
    <row r="7" spans="2:14">
      <c r="B7" s="83"/>
      <c r="C7" s="79" t="s">
        <v>2</v>
      </c>
      <c r="D7" s="79"/>
      <c r="E7" s="79"/>
      <c r="F7" s="79"/>
      <c r="G7" s="79"/>
      <c r="H7" s="79"/>
      <c r="I7" s="79"/>
      <c r="J7" s="79"/>
      <c r="K7" s="79"/>
      <c r="L7" s="79"/>
      <c r="M7" s="79"/>
      <c r="N7" s="80"/>
    </row>
    <row r="8" spans="2:14">
      <c r="B8" s="83"/>
      <c r="C8" s="79"/>
      <c r="D8" s="84" t="s">
        <v>3</v>
      </c>
      <c r="E8" s="79"/>
      <c r="F8" s="79"/>
      <c r="G8" s="79"/>
      <c r="H8" s="79"/>
      <c r="I8" s="79"/>
      <c r="J8" s="79"/>
      <c r="K8" s="79"/>
      <c r="L8" s="79"/>
      <c r="M8" s="79"/>
      <c r="N8" s="80"/>
    </row>
    <row r="9" spans="2:14" ht="30" customHeight="1">
      <c r="B9" s="83"/>
      <c r="C9" s="79"/>
      <c r="D9" s="85"/>
      <c r="E9" s="541" t="s">
        <v>4</v>
      </c>
      <c r="F9" s="542"/>
      <c r="G9" s="543" t="s">
        <v>509</v>
      </c>
      <c r="H9" s="544"/>
      <c r="I9" s="544"/>
      <c r="J9" s="544"/>
      <c r="K9" s="544"/>
      <c r="L9" s="544"/>
      <c r="M9" s="545"/>
      <c r="N9" s="80"/>
    </row>
    <row r="10" spans="2:14" ht="28.2" customHeight="1">
      <c r="B10" s="83"/>
      <c r="C10" s="79"/>
      <c r="D10" s="85"/>
      <c r="E10" s="549"/>
      <c r="F10" s="550"/>
      <c r="G10" s="546"/>
      <c r="H10" s="547"/>
      <c r="I10" s="547"/>
      <c r="J10" s="547"/>
      <c r="K10" s="547"/>
      <c r="L10" s="547"/>
      <c r="M10" s="548"/>
      <c r="N10" s="80"/>
    </row>
    <row r="11" spans="2:14" ht="12.6" customHeight="1">
      <c r="B11" s="83"/>
      <c r="C11" s="79"/>
      <c r="D11" s="85"/>
      <c r="E11" s="86"/>
      <c r="F11" s="86"/>
      <c r="G11" s="87"/>
      <c r="H11" s="87"/>
      <c r="I11" s="87"/>
      <c r="J11" s="87"/>
      <c r="K11" s="87"/>
      <c r="L11" s="87"/>
      <c r="M11" s="87"/>
      <c r="N11" s="80"/>
    </row>
    <row r="12" spans="2:14">
      <c r="B12" s="78"/>
      <c r="C12" s="79"/>
      <c r="D12" s="79" t="s">
        <v>5</v>
      </c>
      <c r="E12" s="79"/>
      <c r="F12" s="79"/>
      <c r="G12" s="79"/>
      <c r="H12" s="79"/>
      <c r="I12" s="79"/>
      <c r="J12" s="79"/>
      <c r="K12" s="79"/>
      <c r="L12" s="79"/>
      <c r="M12" s="79"/>
      <c r="N12" s="80"/>
    </row>
    <row r="13" spans="2:14" ht="28.2" customHeight="1">
      <c r="B13" s="78"/>
      <c r="C13" s="79"/>
      <c r="D13" s="79"/>
      <c r="E13" s="551" t="s">
        <v>6</v>
      </c>
      <c r="F13" s="552"/>
      <c r="G13" s="553"/>
      <c r="H13" s="554"/>
      <c r="I13" s="555"/>
      <c r="J13" s="555"/>
      <c r="K13" s="555"/>
      <c r="L13" s="555"/>
      <c r="M13" s="556"/>
      <c r="N13" s="80"/>
    </row>
    <row r="14" spans="2:14" ht="33" customHeight="1">
      <c r="B14" s="78"/>
      <c r="C14" s="79"/>
      <c r="D14" s="79"/>
      <c r="E14" s="551" t="s">
        <v>7</v>
      </c>
      <c r="F14" s="552"/>
      <c r="G14" s="553"/>
      <c r="H14" s="557"/>
      <c r="I14" s="558"/>
      <c r="J14" s="558"/>
      <c r="K14" s="558"/>
      <c r="L14" s="558"/>
      <c r="M14" s="559"/>
      <c r="N14" s="80"/>
    </row>
    <row r="15" spans="2:14" ht="21.6" customHeight="1">
      <c r="B15" s="78"/>
      <c r="C15" s="79"/>
      <c r="D15" s="79"/>
      <c r="E15" s="575" t="s">
        <v>543</v>
      </c>
      <c r="F15" s="576"/>
      <c r="G15" s="577"/>
      <c r="H15" s="593" t="str">
        <f>E4+2017&amp;"(令和"&amp;E4-1&amp;")年度"</f>
        <v>2023(令和5)年度</v>
      </c>
      <c r="I15" s="594"/>
      <c r="J15" s="593" t="str">
        <f>E4+2016&amp;"(令和"&amp;E4-2&amp;")年度"</f>
        <v>2022(令和4)年度</v>
      </c>
      <c r="K15" s="594"/>
      <c r="L15" s="593" t="str">
        <f>E4+2015&amp;"(令和"&amp;E4-3&amp;")年度"</f>
        <v>2021(令和3)年度</v>
      </c>
      <c r="M15" s="594"/>
      <c r="N15" s="80"/>
    </row>
    <row r="16" spans="2:14" ht="30.6" customHeight="1">
      <c r="B16" s="78"/>
      <c r="C16" s="79"/>
      <c r="D16" s="79"/>
      <c r="E16" s="590"/>
      <c r="F16" s="591"/>
      <c r="G16" s="592"/>
      <c r="H16" s="595">
        <f>'⑤－１負荷チェックシート'!O56</f>
        <v>0</v>
      </c>
      <c r="I16" s="596"/>
      <c r="J16" s="560"/>
      <c r="K16" s="561"/>
      <c r="L16" s="560"/>
      <c r="M16" s="561"/>
      <c r="N16" s="80"/>
    </row>
    <row r="17" spans="2:14" ht="30.6" customHeight="1">
      <c r="B17" s="78"/>
      <c r="C17" s="79"/>
      <c r="D17" s="79"/>
      <c r="E17" s="551" t="s">
        <v>8</v>
      </c>
      <c r="F17" s="552"/>
      <c r="G17" s="553"/>
      <c r="H17" s="587"/>
      <c r="I17" s="588"/>
      <c r="J17" s="588"/>
      <c r="K17" s="588"/>
      <c r="L17" s="588"/>
      <c r="M17" s="589"/>
      <c r="N17" s="80"/>
    </row>
    <row r="18" spans="2:14" ht="30" customHeight="1">
      <c r="B18" s="78"/>
      <c r="C18" s="79"/>
      <c r="D18" s="79"/>
      <c r="E18" s="551" t="s">
        <v>9</v>
      </c>
      <c r="F18" s="552"/>
      <c r="G18" s="553"/>
      <c r="H18" s="587"/>
      <c r="I18" s="588"/>
      <c r="J18" s="588"/>
      <c r="K18" s="588"/>
      <c r="L18" s="588"/>
      <c r="M18" s="589"/>
      <c r="N18" s="80"/>
    </row>
    <row r="19" spans="2:14" ht="66.599999999999994" customHeight="1">
      <c r="B19" s="78"/>
      <c r="C19" s="79"/>
      <c r="D19" s="79"/>
      <c r="E19" s="575" t="s">
        <v>10</v>
      </c>
      <c r="F19" s="576"/>
      <c r="G19" s="577"/>
      <c r="H19" s="578"/>
      <c r="I19" s="579"/>
      <c r="J19" s="579"/>
      <c r="K19" s="579"/>
      <c r="L19" s="579"/>
      <c r="M19" s="580"/>
      <c r="N19" s="80"/>
    </row>
    <row r="20" spans="2:14" ht="22.95" customHeight="1">
      <c r="B20" s="78"/>
      <c r="C20" s="79"/>
      <c r="D20" s="79"/>
      <c r="E20" s="584" t="s">
        <v>404</v>
      </c>
      <c r="F20" s="585"/>
      <c r="G20" s="586"/>
      <c r="H20" s="581"/>
      <c r="I20" s="582"/>
      <c r="J20" s="582"/>
      <c r="K20" s="582"/>
      <c r="L20" s="582"/>
      <c r="M20" s="583"/>
      <c r="N20" s="80"/>
    </row>
    <row r="21" spans="2:14">
      <c r="B21" s="78"/>
      <c r="C21" s="79"/>
      <c r="D21" s="79"/>
      <c r="E21" s="79"/>
      <c r="F21" s="79"/>
      <c r="G21" s="79"/>
      <c r="H21" s="79"/>
      <c r="I21" s="79"/>
      <c r="J21" s="79"/>
      <c r="K21" s="79"/>
      <c r="L21" s="79"/>
      <c r="M21" s="79"/>
      <c r="N21" s="80"/>
    </row>
    <row r="22" spans="2:14" ht="9.6" customHeight="1">
      <c r="B22" s="78"/>
      <c r="C22" s="79"/>
      <c r="D22" s="79"/>
      <c r="E22" s="79"/>
      <c r="F22" s="79"/>
      <c r="G22" s="79"/>
      <c r="H22" s="79"/>
      <c r="I22" s="79"/>
      <c r="J22" s="79"/>
      <c r="K22" s="79"/>
      <c r="L22" s="79"/>
      <c r="M22" s="79"/>
      <c r="N22" s="80"/>
    </row>
    <row r="23" spans="2:14">
      <c r="B23" s="78"/>
      <c r="C23" s="79" t="s">
        <v>36</v>
      </c>
      <c r="D23" s="79"/>
      <c r="E23" s="79"/>
      <c r="F23" s="79"/>
      <c r="G23" s="79"/>
      <c r="H23" s="79"/>
      <c r="I23" s="79"/>
      <c r="J23" s="79"/>
      <c r="K23" s="79"/>
      <c r="L23" s="79"/>
      <c r="M23" s="79"/>
      <c r="N23" s="80"/>
    </row>
    <row r="24" spans="2:14">
      <c r="B24" s="78"/>
      <c r="C24" s="79"/>
      <c r="D24" s="79"/>
      <c r="E24" s="562"/>
      <c r="F24" s="563"/>
      <c r="G24" s="563"/>
      <c r="H24" s="563"/>
      <c r="I24" s="563"/>
      <c r="J24" s="563"/>
      <c r="K24" s="563"/>
      <c r="L24" s="563"/>
      <c r="M24" s="564"/>
      <c r="N24" s="80"/>
    </row>
    <row r="25" spans="2:14">
      <c r="B25" s="78"/>
      <c r="C25" s="79"/>
      <c r="D25" s="79"/>
      <c r="E25" s="565"/>
      <c r="F25" s="566"/>
      <c r="G25" s="566"/>
      <c r="H25" s="566"/>
      <c r="I25" s="566"/>
      <c r="J25" s="566"/>
      <c r="K25" s="566"/>
      <c r="L25" s="566"/>
      <c r="M25" s="567"/>
      <c r="N25" s="80"/>
    </row>
    <row r="26" spans="2:14">
      <c r="B26" s="78"/>
      <c r="C26" s="79"/>
      <c r="D26" s="79"/>
      <c r="E26" s="565"/>
      <c r="F26" s="566"/>
      <c r="G26" s="566"/>
      <c r="H26" s="566"/>
      <c r="I26" s="566"/>
      <c r="J26" s="566"/>
      <c r="K26" s="566"/>
      <c r="L26" s="566"/>
      <c r="M26" s="567"/>
      <c r="N26" s="80"/>
    </row>
    <row r="27" spans="2:14">
      <c r="B27" s="78"/>
      <c r="C27" s="79"/>
      <c r="D27" s="79"/>
      <c r="E27" s="565"/>
      <c r="F27" s="566"/>
      <c r="G27" s="566"/>
      <c r="H27" s="566"/>
      <c r="I27" s="566"/>
      <c r="J27" s="566"/>
      <c r="K27" s="566"/>
      <c r="L27" s="566"/>
      <c r="M27" s="567"/>
      <c r="N27" s="80"/>
    </row>
    <row r="28" spans="2:14">
      <c r="B28" s="78"/>
      <c r="C28" s="79"/>
      <c r="D28" s="79"/>
      <c r="E28" s="565"/>
      <c r="F28" s="566"/>
      <c r="G28" s="566"/>
      <c r="H28" s="566"/>
      <c r="I28" s="566"/>
      <c r="J28" s="566"/>
      <c r="K28" s="566"/>
      <c r="L28" s="566"/>
      <c r="M28" s="567"/>
      <c r="N28" s="80"/>
    </row>
    <row r="29" spans="2:14">
      <c r="B29" s="78"/>
      <c r="C29" s="79"/>
      <c r="D29" s="79"/>
      <c r="E29" s="565"/>
      <c r="F29" s="566"/>
      <c r="G29" s="566"/>
      <c r="H29" s="566"/>
      <c r="I29" s="566"/>
      <c r="J29" s="566"/>
      <c r="K29" s="566"/>
      <c r="L29" s="566"/>
      <c r="M29" s="567"/>
      <c r="N29" s="80"/>
    </row>
    <row r="30" spans="2:14">
      <c r="B30" s="78"/>
      <c r="C30" s="79"/>
      <c r="D30" s="79"/>
      <c r="E30" s="565"/>
      <c r="F30" s="566"/>
      <c r="G30" s="566"/>
      <c r="H30" s="566"/>
      <c r="I30" s="566"/>
      <c r="J30" s="566"/>
      <c r="K30" s="566"/>
      <c r="L30" s="566"/>
      <c r="M30" s="567"/>
      <c r="N30" s="80"/>
    </row>
    <row r="31" spans="2:14">
      <c r="B31" s="78"/>
      <c r="C31" s="79"/>
      <c r="D31" s="79"/>
      <c r="E31" s="565"/>
      <c r="F31" s="566"/>
      <c r="G31" s="566"/>
      <c r="H31" s="566"/>
      <c r="I31" s="566"/>
      <c r="J31" s="566"/>
      <c r="K31" s="566"/>
      <c r="L31" s="566"/>
      <c r="M31" s="567"/>
      <c r="N31" s="80"/>
    </row>
    <row r="32" spans="2:14">
      <c r="B32" s="78"/>
      <c r="C32" s="79"/>
      <c r="D32" s="79"/>
      <c r="E32" s="565"/>
      <c r="F32" s="566"/>
      <c r="G32" s="566"/>
      <c r="H32" s="566"/>
      <c r="I32" s="566"/>
      <c r="J32" s="566"/>
      <c r="K32" s="566"/>
      <c r="L32" s="566"/>
      <c r="M32" s="567"/>
      <c r="N32" s="80"/>
    </row>
    <row r="33" spans="2:14">
      <c r="B33" s="78"/>
      <c r="C33" s="79"/>
      <c r="D33" s="79"/>
      <c r="E33" s="565"/>
      <c r="F33" s="566"/>
      <c r="G33" s="566"/>
      <c r="H33" s="566"/>
      <c r="I33" s="566"/>
      <c r="J33" s="566"/>
      <c r="K33" s="566"/>
      <c r="L33" s="566"/>
      <c r="M33" s="567"/>
      <c r="N33" s="80"/>
    </row>
    <row r="34" spans="2:14">
      <c r="B34" s="78"/>
      <c r="C34" s="79"/>
      <c r="D34" s="79"/>
      <c r="E34" s="565"/>
      <c r="F34" s="566"/>
      <c r="G34" s="566"/>
      <c r="H34" s="566"/>
      <c r="I34" s="566"/>
      <c r="J34" s="566"/>
      <c r="K34" s="566"/>
      <c r="L34" s="566"/>
      <c r="M34" s="567"/>
      <c r="N34" s="80"/>
    </row>
    <row r="35" spans="2:14">
      <c r="B35" s="78"/>
      <c r="C35" s="79"/>
      <c r="D35" s="79"/>
      <c r="E35" s="565"/>
      <c r="F35" s="566"/>
      <c r="G35" s="566"/>
      <c r="H35" s="566"/>
      <c r="I35" s="566"/>
      <c r="J35" s="566"/>
      <c r="K35" s="566"/>
      <c r="L35" s="566"/>
      <c r="M35" s="567"/>
      <c r="N35" s="80"/>
    </row>
    <row r="36" spans="2:14">
      <c r="B36" s="78"/>
      <c r="C36" s="79"/>
      <c r="D36" s="79"/>
      <c r="E36" s="565"/>
      <c r="F36" s="566"/>
      <c r="G36" s="566"/>
      <c r="H36" s="566"/>
      <c r="I36" s="566"/>
      <c r="J36" s="566"/>
      <c r="K36" s="566"/>
      <c r="L36" s="566"/>
      <c r="M36" s="567"/>
      <c r="N36" s="80"/>
    </row>
    <row r="37" spans="2:14">
      <c r="B37" s="78"/>
      <c r="C37" s="79"/>
      <c r="D37" s="79"/>
      <c r="E37" s="565"/>
      <c r="F37" s="566"/>
      <c r="G37" s="566"/>
      <c r="H37" s="566"/>
      <c r="I37" s="566"/>
      <c r="J37" s="566"/>
      <c r="K37" s="566"/>
      <c r="L37" s="566"/>
      <c r="M37" s="567"/>
      <c r="N37" s="80"/>
    </row>
    <row r="38" spans="2:14">
      <c r="B38" s="78"/>
      <c r="C38" s="79"/>
      <c r="D38" s="79"/>
      <c r="E38" s="565"/>
      <c r="F38" s="566"/>
      <c r="G38" s="566"/>
      <c r="H38" s="566"/>
      <c r="I38" s="566"/>
      <c r="J38" s="566"/>
      <c r="K38" s="566"/>
      <c r="L38" s="566"/>
      <c r="M38" s="567"/>
      <c r="N38" s="80"/>
    </row>
    <row r="39" spans="2:14">
      <c r="B39" s="78"/>
      <c r="C39" s="79"/>
      <c r="D39" s="79"/>
      <c r="E39" s="565"/>
      <c r="F39" s="566"/>
      <c r="G39" s="566"/>
      <c r="H39" s="566"/>
      <c r="I39" s="566"/>
      <c r="J39" s="566"/>
      <c r="K39" s="566"/>
      <c r="L39" s="566"/>
      <c r="M39" s="567"/>
      <c r="N39" s="80"/>
    </row>
    <row r="40" spans="2:14">
      <c r="B40" s="78"/>
      <c r="C40" s="79"/>
      <c r="D40" s="79"/>
      <c r="E40" s="565"/>
      <c r="F40" s="566"/>
      <c r="G40" s="566"/>
      <c r="H40" s="566"/>
      <c r="I40" s="566"/>
      <c r="J40" s="566"/>
      <c r="K40" s="566"/>
      <c r="L40" s="566"/>
      <c r="M40" s="567"/>
      <c r="N40" s="80"/>
    </row>
    <row r="41" spans="2:14">
      <c r="B41" s="78"/>
      <c r="C41" s="79"/>
      <c r="D41" s="79"/>
      <c r="E41" s="565"/>
      <c r="F41" s="566"/>
      <c r="G41" s="566"/>
      <c r="H41" s="566"/>
      <c r="I41" s="566"/>
      <c r="J41" s="566"/>
      <c r="K41" s="566"/>
      <c r="L41" s="566"/>
      <c r="M41" s="567"/>
      <c r="N41" s="80"/>
    </row>
    <row r="42" spans="2:14">
      <c r="B42" s="78"/>
      <c r="C42" s="79"/>
      <c r="D42" s="79"/>
      <c r="E42" s="568"/>
      <c r="F42" s="569"/>
      <c r="G42" s="569"/>
      <c r="H42" s="569"/>
      <c r="I42" s="569"/>
      <c r="J42" s="569"/>
      <c r="K42" s="569"/>
      <c r="L42" s="569"/>
      <c r="M42" s="570"/>
      <c r="N42" s="80"/>
    </row>
    <row r="43" spans="2:14">
      <c r="B43" s="89"/>
      <c r="C43" s="90"/>
      <c r="D43" s="90"/>
      <c r="E43" s="90"/>
      <c r="F43" s="90"/>
      <c r="G43" s="90"/>
      <c r="H43" s="90"/>
      <c r="I43" s="90"/>
      <c r="J43" s="90"/>
      <c r="K43" s="90"/>
      <c r="L43" s="90"/>
      <c r="M43" s="90"/>
      <c r="N43" s="91"/>
    </row>
    <row r="44" spans="2:14">
      <c r="L44" s="92"/>
    </row>
  </sheetData>
  <sheetProtection algorithmName="SHA-512" hashValue="HuohDQ88Tt15YKWXkGaOtmkUCdH+uS5nfqQV13vBvESBRZYJhGNnDYoqPqMBRYL6MnTIuHhGYBfR4DvmtJk/6A==" saltValue="EAO7AJ7SSZEDJiyhVUTQew==" spinCount="100000" sheet="1" formatCells="0" selectLockedCells="1"/>
  <mergeCells count="26">
    <mergeCell ref="E24:M42"/>
    <mergeCell ref="J4:K4"/>
    <mergeCell ref="L4:M4"/>
    <mergeCell ref="E19:G19"/>
    <mergeCell ref="H19:M20"/>
    <mergeCell ref="E20:G20"/>
    <mergeCell ref="E17:G17"/>
    <mergeCell ref="H17:M17"/>
    <mergeCell ref="E15:G16"/>
    <mergeCell ref="H15:I15"/>
    <mergeCell ref="E18:G18"/>
    <mergeCell ref="H18:M18"/>
    <mergeCell ref="L16:M16"/>
    <mergeCell ref="L15:M15"/>
    <mergeCell ref="J15:K15"/>
    <mergeCell ref="H16:I16"/>
    <mergeCell ref="E13:G13"/>
    <mergeCell ref="H13:M13"/>
    <mergeCell ref="E14:G14"/>
    <mergeCell ref="H14:M14"/>
    <mergeCell ref="J16:K16"/>
    <mergeCell ref="H4:I4"/>
    <mergeCell ref="C6:M6"/>
    <mergeCell ref="E9:F9"/>
    <mergeCell ref="G9:M10"/>
    <mergeCell ref="E10:F10"/>
  </mergeCells>
  <phoneticPr fontId="1"/>
  <dataValidations count="3">
    <dataValidation type="list" allowBlank="1" showInputMessage="1" showErrorMessage="1" sqref="E10:F10">
      <formula1>"1,2"</formula1>
    </dataValidation>
    <dataValidation type="list" allowBlank="1" showInputMessage="1" showErrorMessage="1" sqref="E5">
      <formula1>"22,23,34,25,26"</formula1>
    </dataValidation>
    <dataValidation type="whole" allowBlank="1" showInputMessage="1" showErrorMessage="1" sqref="L4:M4">
      <formula1>1000</formula1>
      <formula2>9999</formula2>
    </dataValidation>
  </dataValidations>
  <pageMargins left="0.78740157480314965" right="0.78740157480314965" top="0.78740157480314965" bottom="0.78740157480314965" header="0.51181102362204722" footer="0.51181102362204722"/>
  <pageSetup paperSize="9" scale="96"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10"/>
  </sheetPr>
  <dimension ref="A2:P44"/>
  <sheetViews>
    <sheetView view="pageBreakPreview" zoomScaleNormal="100" zoomScaleSheetLayoutView="100" workbookViewId="0">
      <selection activeCell="D4" sqref="D4:M16"/>
    </sheetView>
  </sheetViews>
  <sheetFormatPr defaultRowHeight="13.2"/>
  <cols>
    <col min="1" max="1" width="2.109375" style="436" customWidth="1"/>
    <col min="2" max="2" width="0.21875" style="436" customWidth="1"/>
    <col min="3" max="3" width="2.109375" style="436" customWidth="1"/>
    <col min="4" max="4" width="12.33203125" style="436" customWidth="1"/>
    <col min="5" max="6" width="5.33203125" style="436" customWidth="1"/>
    <col min="7" max="7" width="6.6640625" style="436" customWidth="1"/>
    <col min="8" max="8" width="9.33203125" style="436" customWidth="1"/>
    <col min="9" max="9" width="11.5546875" style="436" customWidth="1"/>
    <col min="10" max="10" width="11.21875" style="436" bestFit="1" customWidth="1"/>
    <col min="11" max="12" width="9.33203125" style="436" customWidth="1"/>
    <col min="13" max="13" width="4.21875" style="436" customWidth="1"/>
    <col min="14" max="14" width="1.77734375" style="436" customWidth="1"/>
    <col min="15" max="15" width="9.5546875" style="436" bestFit="1" customWidth="1"/>
    <col min="16" max="16" width="9.5546875" style="436" hidden="1" customWidth="1"/>
    <col min="17" max="16384" width="8.88671875" style="436"/>
  </cols>
  <sheetData>
    <row r="2" spans="1:14" ht="18" customHeight="1">
      <c r="A2" s="438"/>
      <c r="B2" s="438"/>
      <c r="C2" s="95" t="s">
        <v>39</v>
      </c>
      <c r="D2" s="438"/>
      <c r="E2" s="438"/>
      <c r="F2" s="438"/>
      <c r="G2" s="438"/>
      <c r="H2" s="438"/>
      <c r="I2" s="438"/>
      <c r="J2" s="438"/>
      <c r="K2" s="438"/>
      <c r="L2" s="439" t="s">
        <v>34</v>
      </c>
      <c r="M2" s="440"/>
      <c r="N2" s="438"/>
    </row>
    <row r="3" spans="1:14" ht="30.6" customHeight="1">
      <c r="A3" s="438"/>
      <c r="B3" s="441"/>
      <c r="C3" s="76" t="s">
        <v>412</v>
      </c>
      <c r="D3" s="76"/>
      <c r="E3" s="76"/>
      <c r="F3" s="76"/>
      <c r="G3" s="76"/>
      <c r="H3" s="76"/>
      <c r="I3" s="76"/>
      <c r="J3" s="76"/>
      <c r="K3" s="76"/>
      <c r="L3" s="76"/>
      <c r="M3" s="76"/>
      <c r="N3" s="442"/>
    </row>
    <row r="4" spans="1:14" ht="15.6" customHeight="1">
      <c r="A4" s="438"/>
      <c r="B4" s="443"/>
      <c r="C4" s="79"/>
      <c r="D4" s="562" t="s">
        <v>413</v>
      </c>
      <c r="E4" s="563"/>
      <c r="F4" s="563"/>
      <c r="G4" s="563"/>
      <c r="H4" s="563"/>
      <c r="I4" s="563"/>
      <c r="J4" s="563"/>
      <c r="K4" s="563"/>
      <c r="L4" s="563"/>
      <c r="M4" s="564"/>
      <c r="N4" s="444"/>
    </row>
    <row r="5" spans="1:14" ht="15.6" customHeight="1">
      <c r="A5" s="438"/>
      <c r="B5" s="443"/>
      <c r="C5" s="79"/>
      <c r="D5" s="565"/>
      <c r="E5" s="566"/>
      <c r="F5" s="566"/>
      <c r="G5" s="566"/>
      <c r="H5" s="566"/>
      <c r="I5" s="566"/>
      <c r="J5" s="566"/>
      <c r="K5" s="566"/>
      <c r="L5" s="566"/>
      <c r="M5" s="567"/>
      <c r="N5" s="444"/>
    </row>
    <row r="6" spans="1:14" ht="15.6" customHeight="1">
      <c r="A6" s="438"/>
      <c r="B6" s="443"/>
      <c r="C6" s="79"/>
      <c r="D6" s="565"/>
      <c r="E6" s="566"/>
      <c r="F6" s="566"/>
      <c r="G6" s="566"/>
      <c r="H6" s="566"/>
      <c r="I6" s="566"/>
      <c r="J6" s="566"/>
      <c r="K6" s="566"/>
      <c r="L6" s="566"/>
      <c r="M6" s="567"/>
      <c r="N6" s="444"/>
    </row>
    <row r="7" spans="1:14" ht="15.6" customHeight="1">
      <c r="A7" s="438"/>
      <c r="B7" s="443"/>
      <c r="C7" s="79"/>
      <c r="D7" s="565"/>
      <c r="E7" s="566"/>
      <c r="F7" s="566"/>
      <c r="G7" s="566"/>
      <c r="H7" s="566"/>
      <c r="I7" s="566"/>
      <c r="J7" s="566"/>
      <c r="K7" s="566"/>
      <c r="L7" s="566"/>
      <c r="M7" s="567"/>
      <c r="N7" s="444"/>
    </row>
    <row r="8" spans="1:14" ht="15.6" customHeight="1">
      <c r="A8" s="438"/>
      <c r="B8" s="443"/>
      <c r="C8" s="79"/>
      <c r="D8" s="565"/>
      <c r="E8" s="566"/>
      <c r="F8" s="566"/>
      <c r="G8" s="566"/>
      <c r="H8" s="566"/>
      <c r="I8" s="566"/>
      <c r="J8" s="566"/>
      <c r="K8" s="566"/>
      <c r="L8" s="566"/>
      <c r="M8" s="567"/>
      <c r="N8" s="444"/>
    </row>
    <row r="9" spans="1:14" ht="15.6" customHeight="1">
      <c r="A9" s="438"/>
      <c r="B9" s="443"/>
      <c r="C9" s="79"/>
      <c r="D9" s="565"/>
      <c r="E9" s="566"/>
      <c r="F9" s="566"/>
      <c r="G9" s="566"/>
      <c r="H9" s="566"/>
      <c r="I9" s="566"/>
      <c r="J9" s="566"/>
      <c r="K9" s="566"/>
      <c r="L9" s="566"/>
      <c r="M9" s="567"/>
      <c r="N9" s="444"/>
    </row>
    <row r="10" spans="1:14" ht="15.6" customHeight="1">
      <c r="A10" s="438"/>
      <c r="B10" s="443"/>
      <c r="C10" s="79"/>
      <c r="D10" s="565"/>
      <c r="E10" s="566"/>
      <c r="F10" s="566"/>
      <c r="G10" s="566"/>
      <c r="H10" s="566"/>
      <c r="I10" s="566"/>
      <c r="J10" s="566"/>
      <c r="K10" s="566"/>
      <c r="L10" s="566"/>
      <c r="M10" s="567"/>
      <c r="N10" s="444"/>
    </row>
    <row r="11" spans="1:14" ht="15.6" customHeight="1">
      <c r="A11" s="438"/>
      <c r="B11" s="443"/>
      <c r="C11" s="79"/>
      <c r="D11" s="565"/>
      <c r="E11" s="566"/>
      <c r="F11" s="566"/>
      <c r="G11" s="566"/>
      <c r="H11" s="566"/>
      <c r="I11" s="566"/>
      <c r="J11" s="566"/>
      <c r="K11" s="566"/>
      <c r="L11" s="566"/>
      <c r="M11" s="567"/>
      <c r="N11" s="444"/>
    </row>
    <row r="12" spans="1:14" ht="15.6" customHeight="1">
      <c r="A12" s="438"/>
      <c r="B12" s="443"/>
      <c r="C12" s="79"/>
      <c r="D12" s="565"/>
      <c r="E12" s="566"/>
      <c r="F12" s="566"/>
      <c r="G12" s="566"/>
      <c r="H12" s="566"/>
      <c r="I12" s="566"/>
      <c r="J12" s="566"/>
      <c r="K12" s="566"/>
      <c r="L12" s="566"/>
      <c r="M12" s="567"/>
      <c r="N12" s="444"/>
    </row>
    <row r="13" spans="1:14" ht="15.6" customHeight="1">
      <c r="A13" s="438"/>
      <c r="B13" s="443"/>
      <c r="C13" s="79"/>
      <c r="D13" s="565"/>
      <c r="E13" s="566"/>
      <c r="F13" s="566"/>
      <c r="G13" s="566"/>
      <c r="H13" s="566"/>
      <c r="I13" s="566"/>
      <c r="J13" s="566"/>
      <c r="K13" s="566"/>
      <c r="L13" s="566"/>
      <c r="M13" s="567"/>
      <c r="N13" s="444"/>
    </row>
    <row r="14" spans="1:14" ht="15.6" customHeight="1">
      <c r="A14" s="438"/>
      <c r="B14" s="443"/>
      <c r="C14" s="79"/>
      <c r="D14" s="565"/>
      <c r="E14" s="566"/>
      <c r="F14" s="566"/>
      <c r="G14" s="566"/>
      <c r="H14" s="566"/>
      <c r="I14" s="566"/>
      <c r="J14" s="566"/>
      <c r="K14" s="566"/>
      <c r="L14" s="566"/>
      <c r="M14" s="567"/>
      <c r="N14" s="444"/>
    </row>
    <row r="15" spans="1:14" ht="15.6" customHeight="1">
      <c r="A15" s="438"/>
      <c r="B15" s="443"/>
      <c r="C15" s="79"/>
      <c r="D15" s="565"/>
      <c r="E15" s="566"/>
      <c r="F15" s="566"/>
      <c r="G15" s="566"/>
      <c r="H15" s="566"/>
      <c r="I15" s="566"/>
      <c r="J15" s="566"/>
      <c r="K15" s="566"/>
      <c r="L15" s="566"/>
      <c r="M15" s="567"/>
      <c r="N15" s="444"/>
    </row>
    <row r="16" spans="1:14" ht="15.6" customHeight="1">
      <c r="A16" s="438"/>
      <c r="B16" s="443"/>
      <c r="C16" s="79"/>
      <c r="D16" s="568"/>
      <c r="E16" s="569"/>
      <c r="F16" s="569"/>
      <c r="G16" s="569"/>
      <c r="H16" s="569"/>
      <c r="I16" s="569"/>
      <c r="J16" s="569"/>
      <c r="K16" s="569"/>
      <c r="L16" s="569"/>
      <c r="M16" s="570"/>
      <c r="N16" s="444"/>
    </row>
    <row r="17" spans="1:16">
      <c r="A17" s="438"/>
      <c r="B17" s="443"/>
      <c r="C17" s="79"/>
      <c r="D17" s="79"/>
      <c r="E17" s="79"/>
      <c r="F17" s="79"/>
      <c r="G17" s="79"/>
      <c r="H17" s="79"/>
      <c r="I17" s="79"/>
      <c r="J17" s="79"/>
      <c r="K17" s="79"/>
      <c r="L17" s="79"/>
      <c r="M17" s="79"/>
      <c r="N17" s="444"/>
    </row>
    <row r="18" spans="1:16" ht="19.2" customHeight="1">
      <c r="A18" s="438"/>
      <c r="B18" s="443"/>
      <c r="C18" s="79" t="s">
        <v>12</v>
      </c>
      <c r="D18" s="79"/>
      <c r="E18" s="79"/>
      <c r="F18" s="79"/>
      <c r="G18" s="79"/>
      <c r="H18" s="79"/>
      <c r="I18" s="79"/>
      <c r="J18" s="79"/>
      <c r="K18" s="79"/>
      <c r="L18" s="79"/>
      <c r="M18" s="79"/>
      <c r="N18" s="444"/>
    </row>
    <row r="19" spans="1:16" ht="19.2" customHeight="1">
      <c r="A19" s="438"/>
      <c r="B19" s="443"/>
      <c r="C19" s="79" t="s">
        <v>13</v>
      </c>
      <c r="D19" s="79"/>
      <c r="E19" s="79"/>
      <c r="F19" s="79"/>
      <c r="G19" s="79"/>
      <c r="H19" s="79"/>
      <c r="I19" s="79"/>
      <c r="J19" s="79"/>
      <c r="K19" s="79"/>
      <c r="L19" s="79"/>
      <c r="M19" s="79"/>
      <c r="N19" s="444"/>
    </row>
    <row r="20" spans="1:16" ht="39.6" customHeight="1">
      <c r="A20" s="438"/>
      <c r="B20" s="443"/>
      <c r="C20" s="79"/>
      <c r="D20" s="541" t="s">
        <v>511</v>
      </c>
      <c r="E20" s="615"/>
      <c r="F20" s="615"/>
      <c r="G20" s="542"/>
      <c r="H20" s="616" t="str">
        <f>'③－1環境負荷低減計画'!E4+2018&amp;"(令和"&amp;'③－1環境負荷低減計画'!E4&amp;")年度"</f>
        <v>2024(令和6)年度</v>
      </c>
      <c r="I20" s="617"/>
      <c r="J20" s="437" t="s">
        <v>15</v>
      </c>
      <c r="K20" s="618" t="str">
        <f>'③－1環境負荷低減計画'!E4+2020&amp;"(令和"&amp;'③－1環境負荷低減計画'!E4+2&amp;")年度"</f>
        <v>2026(令和8)年度</v>
      </c>
      <c r="L20" s="617"/>
      <c r="M20" s="445"/>
      <c r="N20" s="444"/>
    </row>
    <row r="21" spans="1:16" s="449" customFormat="1" ht="39.6" customHeight="1">
      <c r="A21" s="446"/>
      <c r="B21" s="447"/>
      <c r="C21" s="103"/>
      <c r="D21" s="620" t="s">
        <v>2097</v>
      </c>
      <c r="E21" s="615"/>
      <c r="F21" s="615"/>
      <c r="G21" s="542"/>
      <c r="H21" s="621"/>
      <c r="I21" s="622"/>
      <c r="J21" s="622"/>
      <c r="K21" s="622"/>
      <c r="L21" s="622"/>
      <c r="M21" s="623"/>
      <c r="N21" s="448"/>
      <c r="O21" s="450"/>
      <c r="P21" s="456"/>
    </row>
    <row r="22" spans="1:16" s="449" customFormat="1" ht="18" customHeight="1">
      <c r="A22" s="446"/>
      <c r="B22" s="461"/>
      <c r="C22" s="103"/>
      <c r="D22" s="631" t="s">
        <v>476</v>
      </c>
      <c r="E22" s="631" t="s">
        <v>2074</v>
      </c>
      <c r="F22" s="634"/>
      <c r="G22" s="635"/>
      <c r="H22" s="624" t="s">
        <v>2084</v>
      </c>
      <c r="I22" s="625"/>
      <c r="J22" s="625"/>
      <c r="K22" s="625"/>
      <c r="L22" s="626"/>
      <c r="M22" s="466"/>
      <c r="N22" s="448"/>
      <c r="P22" s="473">
        <v>1</v>
      </c>
    </row>
    <row r="23" spans="1:16" s="449" customFormat="1" ht="18" customHeight="1">
      <c r="A23" s="446"/>
      <c r="B23" s="447"/>
      <c r="C23" s="103"/>
      <c r="D23" s="632"/>
      <c r="E23" s="632"/>
      <c r="F23" s="636"/>
      <c r="G23" s="637"/>
      <c r="H23" s="627" t="s">
        <v>2077</v>
      </c>
      <c r="I23" s="628"/>
      <c r="J23" s="629"/>
      <c r="K23" s="628"/>
      <c r="L23" s="630"/>
      <c r="M23" s="467"/>
      <c r="N23" s="448"/>
      <c r="P23" s="450"/>
    </row>
    <row r="24" spans="1:16" s="449" customFormat="1" ht="18" customHeight="1">
      <c r="A24" s="446"/>
      <c r="B24" s="447"/>
      <c r="C24" s="103"/>
      <c r="D24" s="632"/>
      <c r="E24" s="632"/>
      <c r="F24" s="636"/>
      <c r="G24" s="637"/>
      <c r="H24" s="642" t="s">
        <v>31</v>
      </c>
      <c r="I24" s="643"/>
      <c r="J24" s="641" t="s">
        <v>2083</v>
      </c>
      <c r="K24" s="641"/>
      <c r="L24" s="640"/>
      <c r="M24" s="640"/>
      <c r="N24" s="448"/>
      <c r="P24" s="450"/>
    </row>
    <row r="25" spans="1:16" s="449" customFormat="1" ht="18" customHeight="1">
      <c r="A25" s="446"/>
      <c r="B25" s="447"/>
      <c r="C25" s="103"/>
      <c r="D25" s="632"/>
      <c r="E25" s="633"/>
      <c r="F25" s="638"/>
      <c r="G25" s="639"/>
      <c r="H25" s="644"/>
      <c r="I25" s="645"/>
      <c r="J25" s="641" t="str">
        <f>IF(J21="","基準年度の値",J21&amp;"年度の値")</f>
        <v>基準年度の値</v>
      </c>
      <c r="K25" s="641"/>
      <c r="L25" s="640"/>
      <c r="M25" s="640"/>
      <c r="N25" s="448"/>
    </row>
    <row r="26" spans="1:16" ht="15.9" customHeight="1">
      <c r="A26" s="438"/>
      <c r="B26" s="443"/>
      <c r="C26" s="79"/>
      <c r="D26" s="632"/>
      <c r="E26" s="631" t="s">
        <v>2078</v>
      </c>
      <c r="F26" s="634"/>
      <c r="G26" s="635"/>
      <c r="H26" s="605" t="s">
        <v>477</v>
      </c>
      <c r="I26" s="646"/>
      <c r="J26" s="956" t="str">
        <f>IF(J30+J34+J39=0,"",J30+J34+J39)</f>
        <v/>
      </c>
      <c r="K26" s="602" t="s">
        <v>499</v>
      </c>
      <c r="L26" s="603"/>
      <c r="M26" s="604"/>
      <c r="N26" s="444"/>
    </row>
    <row r="27" spans="1:16" ht="15.9" customHeight="1">
      <c r="A27" s="438"/>
      <c r="B27" s="443"/>
      <c r="C27" s="79"/>
      <c r="D27" s="632"/>
      <c r="E27" s="632"/>
      <c r="F27" s="636"/>
      <c r="G27" s="637"/>
      <c r="H27" s="597" t="str">
        <f>'③－1環境負荷低減計画'!E4+2020&amp;"年度までに"</f>
        <v>2026年度までに</v>
      </c>
      <c r="I27" s="619"/>
      <c r="J27" s="957" t="str">
        <f>IF(J30+J34+J39=0,"",((J30+J34+J39)-(J30*(100-J31)/100+J34*(100-J35)/100+J39*(100-J40)/100))/(J30+J34+J39)*100)</f>
        <v/>
      </c>
      <c r="K27" s="599" t="s">
        <v>2075</v>
      </c>
      <c r="L27" s="600"/>
      <c r="M27" s="601"/>
      <c r="N27" s="444"/>
    </row>
    <row r="28" spans="1:16" ht="15.9" customHeight="1">
      <c r="A28" s="438"/>
      <c r="B28" s="443"/>
      <c r="C28" s="79"/>
      <c r="D28" s="632"/>
      <c r="E28" s="632"/>
      <c r="F28" s="636"/>
      <c r="G28" s="637"/>
      <c r="H28" s="613" t="s">
        <v>2070</v>
      </c>
      <c r="I28" s="614"/>
      <c r="J28" s="957" t="str">
        <f>IF(J32+J36+J41=0,"",J32+J36+J41)</f>
        <v/>
      </c>
      <c r="K28" s="602" t="s">
        <v>499</v>
      </c>
      <c r="L28" s="603"/>
      <c r="M28" s="604"/>
      <c r="N28" s="444"/>
    </row>
    <row r="29" spans="1:16" ht="15.9" customHeight="1">
      <c r="A29" s="438"/>
      <c r="B29" s="443"/>
      <c r="C29" s="79"/>
      <c r="D29" s="632"/>
      <c r="E29" s="633"/>
      <c r="F29" s="638"/>
      <c r="G29" s="639"/>
      <c r="H29" s="597" t="str">
        <f>'③－1環境負荷低減計画'!$E$4+2020&amp;"年度までに"</f>
        <v>2026年度までに</v>
      </c>
      <c r="I29" s="598"/>
      <c r="J29" s="957" t="str">
        <f>IF(J32+J36+J41=0,"",((J32+J36+J41)-(J32*(100-J33)/100+J36*(100-J37)/100+J41*(100-J42)/100))/(J32+J36+J41)*100)</f>
        <v/>
      </c>
      <c r="K29" s="599" t="s">
        <v>2073</v>
      </c>
      <c r="L29" s="600"/>
      <c r="M29" s="601"/>
      <c r="N29" s="444"/>
    </row>
    <row r="30" spans="1:16" ht="15.9" customHeight="1">
      <c r="A30" s="438"/>
      <c r="B30" s="443"/>
      <c r="C30" s="79"/>
      <c r="D30" s="632"/>
      <c r="E30" s="631" t="s">
        <v>2079</v>
      </c>
      <c r="F30" s="634"/>
      <c r="G30" s="635"/>
      <c r="H30" s="605" t="s">
        <v>477</v>
      </c>
      <c r="I30" s="646"/>
      <c r="J30" s="458"/>
      <c r="K30" s="602" t="s">
        <v>2072</v>
      </c>
      <c r="L30" s="603"/>
      <c r="M30" s="604"/>
      <c r="N30" s="444"/>
    </row>
    <row r="31" spans="1:16" ht="15.9" customHeight="1">
      <c r="A31" s="438"/>
      <c r="B31" s="443"/>
      <c r="C31" s="79"/>
      <c r="D31" s="632"/>
      <c r="E31" s="632"/>
      <c r="F31" s="636"/>
      <c r="G31" s="637"/>
      <c r="H31" s="597" t="str">
        <f>'③－1環境負荷低減計画'!E4+2020&amp;"年度までに"</f>
        <v>2026年度までに</v>
      </c>
      <c r="I31" s="619"/>
      <c r="J31" s="459"/>
      <c r="K31" s="599" t="s">
        <v>2075</v>
      </c>
      <c r="L31" s="600"/>
      <c r="M31" s="601"/>
      <c r="N31" s="444"/>
    </row>
    <row r="32" spans="1:16" ht="15.9" customHeight="1">
      <c r="A32" s="438"/>
      <c r="B32" s="443"/>
      <c r="C32" s="79"/>
      <c r="D32" s="632"/>
      <c r="E32" s="632"/>
      <c r="F32" s="636"/>
      <c r="G32" s="637"/>
      <c r="H32" s="613" t="s">
        <v>2070</v>
      </c>
      <c r="I32" s="614"/>
      <c r="J32" s="460"/>
      <c r="K32" s="602" t="s">
        <v>499</v>
      </c>
      <c r="L32" s="603"/>
      <c r="M32" s="604"/>
      <c r="N32" s="444"/>
    </row>
    <row r="33" spans="1:14" ht="15.9" customHeight="1">
      <c r="A33" s="438"/>
      <c r="B33" s="443"/>
      <c r="C33" s="79"/>
      <c r="D33" s="632"/>
      <c r="E33" s="633"/>
      <c r="F33" s="638"/>
      <c r="G33" s="639"/>
      <c r="H33" s="597" t="str">
        <f>'③－1環境負荷低減計画'!$E$4+2020&amp;"年度までに"</f>
        <v>2026年度までに</v>
      </c>
      <c r="I33" s="598"/>
      <c r="J33" s="459"/>
      <c r="K33" s="599" t="s">
        <v>2073</v>
      </c>
      <c r="L33" s="600"/>
      <c r="M33" s="601"/>
      <c r="N33" s="444"/>
    </row>
    <row r="34" spans="1:14" ht="15.9" customHeight="1">
      <c r="A34" s="438"/>
      <c r="B34" s="443"/>
      <c r="C34" s="79"/>
      <c r="D34" s="632"/>
      <c r="E34" s="631" t="s">
        <v>2081</v>
      </c>
      <c r="F34" s="634"/>
      <c r="G34" s="635"/>
      <c r="H34" s="605" t="s">
        <v>477</v>
      </c>
      <c r="I34" s="606"/>
      <c r="J34" s="458"/>
      <c r="K34" s="602" t="s">
        <v>499</v>
      </c>
      <c r="L34" s="603"/>
      <c r="M34" s="604"/>
      <c r="N34" s="444"/>
    </row>
    <row r="35" spans="1:14" ht="15.9" customHeight="1">
      <c r="A35" s="438"/>
      <c r="B35" s="443"/>
      <c r="C35" s="79"/>
      <c r="D35" s="632"/>
      <c r="E35" s="632"/>
      <c r="F35" s="636"/>
      <c r="G35" s="637"/>
      <c r="H35" s="597" t="str">
        <f>'③－1環境負荷低減計画'!E4+2020&amp;"年度までに"</f>
        <v>2026年度までに</v>
      </c>
      <c r="I35" s="598"/>
      <c r="J35" s="458"/>
      <c r="K35" s="599" t="s">
        <v>2075</v>
      </c>
      <c r="L35" s="600"/>
      <c r="M35" s="601"/>
      <c r="N35" s="444"/>
    </row>
    <row r="36" spans="1:14" ht="15.9" customHeight="1">
      <c r="A36" s="438"/>
      <c r="B36" s="443"/>
      <c r="C36" s="79"/>
      <c r="D36" s="632"/>
      <c r="E36" s="632"/>
      <c r="F36" s="636"/>
      <c r="G36" s="637"/>
      <c r="H36" s="613" t="s">
        <v>2070</v>
      </c>
      <c r="I36" s="614"/>
      <c r="J36" s="460"/>
      <c r="K36" s="602" t="s">
        <v>499</v>
      </c>
      <c r="L36" s="603"/>
      <c r="M36" s="604"/>
      <c r="N36" s="444"/>
    </row>
    <row r="37" spans="1:14" ht="15.9" customHeight="1">
      <c r="A37" s="438"/>
      <c r="B37" s="443"/>
      <c r="C37" s="79"/>
      <c r="D37" s="632"/>
      <c r="E37" s="633"/>
      <c r="F37" s="638"/>
      <c r="G37" s="639"/>
      <c r="H37" s="597" t="str">
        <f>'③－1環境負荷低減計画'!$E$4+2020&amp;"年度までに"</f>
        <v>2026年度までに</v>
      </c>
      <c r="I37" s="598"/>
      <c r="J37" s="459"/>
      <c r="K37" s="599" t="s">
        <v>2073</v>
      </c>
      <c r="L37" s="600"/>
      <c r="M37" s="601"/>
      <c r="N37" s="444"/>
    </row>
    <row r="38" spans="1:14" ht="15.9" customHeight="1">
      <c r="A38" s="438"/>
      <c r="B38" s="443"/>
      <c r="C38" s="79"/>
      <c r="D38" s="632"/>
      <c r="E38" s="631" t="s">
        <v>2080</v>
      </c>
      <c r="F38" s="634"/>
      <c r="G38" s="635"/>
      <c r="H38" s="609" t="s">
        <v>2082</v>
      </c>
      <c r="I38" s="610"/>
      <c r="J38" s="573"/>
      <c r="K38" s="611"/>
      <c r="L38" s="611"/>
      <c r="M38" s="612"/>
      <c r="N38" s="444"/>
    </row>
    <row r="39" spans="1:14" ht="15.9" customHeight="1">
      <c r="A39" s="438"/>
      <c r="B39" s="443"/>
      <c r="C39" s="79"/>
      <c r="D39" s="632"/>
      <c r="E39" s="632"/>
      <c r="F39" s="636"/>
      <c r="G39" s="637"/>
      <c r="H39" s="607" t="s">
        <v>477</v>
      </c>
      <c r="I39" s="607"/>
      <c r="J39" s="458"/>
      <c r="K39" s="608" t="s">
        <v>499</v>
      </c>
      <c r="L39" s="608"/>
      <c r="M39" s="608"/>
      <c r="N39" s="444"/>
    </row>
    <row r="40" spans="1:14" ht="15.9" customHeight="1">
      <c r="A40" s="438"/>
      <c r="B40" s="443"/>
      <c r="C40" s="79"/>
      <c r="D40" s="632"/>
      <c r="E40" s="632"/>
      <c r="F40" s="636"/>
      <c r="G40" s="637"/>
      <c r="H40" s="607" t="str">
        <f>'③－1環境負荷低減計画'!E4+2020&amp;"年度までに"</f>
        <v>2026年度までに</v>
      </c>
      <c r="I40" s="607"/>
      <c r="J40" s="459"/>
      <c r="K40" s="608" t="s">
        <v>2075</v>
      </c>
      <c r="L40" s="608"/>
      <c r="M40" s="608"/>
      <c r="N40" s="444"/>
    </row>
    <row r="41" spans="1:14" ht="15.9" customHeight="1">
      <c r="A41" s="438"/>
      <c r="B41" s="443"/>
      <c r="C41" s="79"/>
      <c r="D41" s="632"/>
      <c r="E41" s="632"/>
      <c r="F41" s="636"/>
      <c r="G41" s="637"/>
      <c r="H41" s="613" t="s">
        <v>2070</v>
      </c>
      <c r="I41" s="614"/>
      <c r="J41" s="460"/>
      <c r="K41" s="602" t="s">
        <v>499</v>
      </c>
      <c r="L41" s="603"/>
      <c r="M41" s="604"/>
      <c r="N41" s="444"/>
    </row>
    <row r="42" spans="1:14" ht="15.9" customHeight="1">
      <c r="A42" s="438"/>
      <c r="B42" s="443"/>
      <c r="C42" s="79"/>
      <c r="D42" s="633"/>
      <c r="E42" s="633"/>
      <c r="F42" s="638"/>
      <c r="G42" s="639"/>
      <c r="H42" s="597" t="str">
        <f>'③－1環境負荷低減計画'!$E$4+2020&amp;"年度までに"</f>
        <v>2026年度までに</v>
      </c>
      <c r="I42" s="598"/>
      <c r="J42" s="459"/>
      <c r="K42" s="599" t="s">
        <v>2073</v>
      </c>
      <c r="L42" s="600"/>
      <c r="M42" s="601"/>
      <c r="N42" s="444"/>
    </row>
    <row r="43" spans="1:14">
      <c r="A43" s="438"/>
      <c r="B43" s="451"/>
      <c r="C43" s="90"/>
      <c r="D43" s="90"/>
      <c r="E43" s="90"/>
      <c r="F43" s="90"/>
      <c r="G43" s="90"/>
      <c r="H43" s="90"/>
      <c r="I43" s="90"/>
      <c r="J43" s="90"/>
      <c r="K43" s="90"/>
      <c r="L43" s="90"/>
      <c r="M43" s="90"/>
      <c r="N43" s="452"/>
    </row>
    <row r="44" spans="1:14">
      <c r="L44" s="453"/>
    </row>
  </sheetData>
  <sheetProtection algorithmName="SHA-512" hashValue="2FeOVw1ZttCxl1GH+uCX+qxW0UchzIQPupNO1WIlZY6486ADycDs68/e5VXddkNk+UZH5mcg1cx5sP5OwWYGFg==" saltValue="bZe/yVpulRrMJAyLLnJDDw==" spinCount="100000" sheet="1" formatCells="0" selectLockedCells="1"/>
  <mergeCells count="53">
    <mergeCell ref="K26:M26"/>
    <mergeCell ref="H26:I26"/>
    <mergeCell ref="K36:M36"/>
    <mergeCell ref="K37:M37"/>
    <mergeCell ref="H32:I32"/>
    <mergeCell ref="K32:M32"/>
    <mergeCell ref="K27:M27"/>
    <mergeCell ref="H27:I27"/>
    <mergeCell ref="H30:I30"/>
    <mergeCell ref="K30:M30"/>
    <mergeCell ref="K31:M31"/>
    <mergeCell ref="K33:M33"/>
    <mergeCell ref="H33:I33"/>
    <mergeCell ref="L24:M24"/>
    <mergeCell ref="L25:M25"/>
    <mergeCell ref="J24:K24"/>
    <mergeCell ref="J25:K25"/>
    <mergeCell ref="H24:I25"/>
    <mergeCell ref="E22:G25"/>
    <mergeCell ref="E26:G29"/>
    <mergeCell ref="E30:G33"/>
    <mergeCell ref="E34:G37"/>
    <mergeCell ref="E38:G42"/>
    <mergeCell ref="D4:M16"/>
    <mergeCell ref="D20:G20"/>
    <mergeCell ref="H20:I20"/>
    <mergeCell ref="K20:L20"/>
    <mergeCell ref="H31:I31"/>
    <mergeCell ref="D21:G21"/>
    <mergeCell ref="H21:M21"/>
    <mergeCell ref="H28:I28"/>
    <mergeCell ref="K28:M28"/>
    <mergeCell ref="H29:I29"/>
    <mergeCell ref="K29:M29"/>
    <mergeCell ref="H22:L22"/>
    <mergeCell ref="H23:L23"/>
    <mergeCell ref="D22:D42"/>
    <mergeCell ref="H36:I36"/>
    <mergeCell ref="H37:I37"/>
    <mergeCell ref="H42:I42"/>
    <mergeCell ref="K42:M42"/>
    <mergeCell ref="K34:M34"/>
    <mergeCell ref="K35:M35"/>
    <mergeCell ref="H34:I34"/>
    <mergeCell ref="H40:I40"/>
    <mergeCell ref="K40:M40"/>
    <mergeCell ref="K39:M39"/>
    <mergeCell ref="H39:I39"/>
    <mergeCell ref="H38:I38"/>
    <mergeCell ref="J38:M38"/>
    <mergeCell ref="H35:I35"/>
    <mergeCell ref="H41:I41"/>
    <mergeCell ref="K41:M41"/>
  </mergeCells>
  <phoneticPr fontId="1"/>
  <conditionalFormatting sqref="H28:M29 H32:M33 H36:M37 H41:M42 H24 J24:L25">
    <cfRule type="expression" dxfId="12" priority="10">
      <formula>IF($P$22=1,TRUE,FALSE)</formula>
    </cfRule>
  </conditionalFormatting>
  <conditionalFormatting sqref="H39:M40 H26:M27 H30:M31 H34:M35">
    <cfRule type="expression" dxfId="11" priority="16">
      <formula>IF($P$22=2,TRUE,FALSE)</formula>
    </cfRule>
  </conditionalFormatting>
  <dataValidations count="3">
    <dataValidation type="list" allowBlank="1" showInputMessage="1" showErrorMessage="1" sqref="J38">
      <formula1>"メタン,一酸化二窒素,ハイドロフルオロカーボン,パーフルオロカーボン,六フッ化硫黄,三フッ化窒素,その他温室効果ガス"</formula1>
    </dataValidation>
    <dataValidation type="whole" allowBlank="1" showInputMessage="1" showErrorMessage="1" error="2013年度から前年度までの間で年度を設定してください。（整数で記入）" sqref="M21:M22 H21:L21">
      <formula1>2013</formula1>
      <formula2>2050</formula2>
    </dataValidation>
    <dataValidation type="list" allowBlank="1" showInputMessage="1" showErrorMessage="1" sqref="L24">
      <formula1>"生産量,出荷額,従業員数,床面積,その他"</formula1>
    </dataValidation>
  </dataValidations>
  <pageMargins left="0.78740157480314965" right="0.78740157480314965" top="0.78740157480314965" bottom="0.78740157480314965" header="0.51181102362204722" footer="0.51181102362204722"/>
  <pageSetup paperSize="9" scale="97"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12</xdr:col>
                    <xdr:colOff>60960</xdr:colOff>
                    <xdr:row>20</xdr:row>
                    <xdr:rowOff>495300</xdr:rowOff>
                  </from>
                  <to>
                    <xdr:col>13</xdr:col>
                    <xdr:colOff>15240</xdr:colOff>
                    <xdr:row>22</xdr:row>
                    <xdr:rowOff>0</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12</xdr:col>
                    <xdr:colOff>60960</xdr:colOff>
                    <xdr:row>21</xdr:row>
                    <xdr:rowOff>213360</xdr:rowOff>
                  </from>
                  <to>
                    <xdr:col>13</xdr:col>
                    <xdr:colOff>15240</xdr:colOff>
                    <xdr:row>23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10"/>
  </sheetPr>
  <dimension ref="B1:V57"/>
  <sheetViews>
    <sheetView view="pageBreakPreview" zoomScale="85" zoomScaleNormal="100" zoomScaleSheetLayoutView="85" workbookViewId="0">
      <selection activeCell="L8" sqref="L8"/>
    </sheetView>
  </sheetViews>
  <sheetFormatPr defaultRowHeight="13.2"/>
  <cols>
    <col min="1" max="1" width="2.21875" customWidth="1"/>
    <col min="2" max="2" width="1.44140625" customWidth="1"/>
    <col min="3" max="3" width="2" customWidth="1"/>
    <col min="4" max="4" width="8.77734375" customWidth="1"/>
    <col min="5" max="5" width="11" customWidth="1"/>
    <col min="6" max="6" width="4" customWidth="1"/>
    <col min="7" max="7" width="0.21875" customWidth="1"/>
    <col min="8" max="8" width="11" customWidth="1"/>
    <col min="9" max="10" width="6.33203125" customWidth="1"/>
    <col min="11" max="11" width="17.109375" style="8" customWidth="1"/>
    <col min="12" max="14" width="17.109375" customWidth="1"/>
    <col min="15" max="15" width="1.77734375" customWidth="1"/>
  </cols>
  <sheetData>
    <row r="1" spans="2:22">
      <c r="L1" s="468"/>
    </row>
    <row r="2" spans="2:22" ht="19.95" customHeight="1">
      <c r="B2" s="71"/>
      <c r="C2" s="95" t="s">
        <v>40</v>
      </c>
      <c r="D2" s="71"/>
      <c r="E2" s="71"/>
      <c r="F2" s="71"/>
      <c r="G2" s="71"/>
      <c r="H2" s="71"/>
      <c r="I2" s="71"/>
      <c r="J2" s="71"/>
      <c r="K2" s="417"/>
      <c r="L2" s="71"/>
      <c r="M2" s="73" t="s">
        <v>34</v>
      </c>
      <c r="N2" s="74"/>
      <c r="O2" s="71"/>
    </row>
    <row r="3" spans="2:22" ht="22.95" customHeight="1">
      <c r="B3" s="93"/>
      <c r="C3" s="76" t="s">
        <v>328</v>
      </c>
      <c r="D3" s="76"/>
      <c r="E3" s="76"/>
      <c r="F3" s="76"/>
      <c r="G3" s="76"/>
      <c r="H3" s="76"/>
      <c r="I3" s="76"/>
      <c r="J3" s="76"/>
      <c r="K3" s="418"/>
      <c r="L3" s="76"/>
      <c r="M3" s="76"/>
      <c r="N3" s="76"/>
      <c r="O3" s="77"/>
      <c r="Q3" s="468"/>
    </row>
    <row r="4" spans="2:22">
      <c r="B4" s="83"/>
      <c r="C4" s="79" t="s">
        <v>16</v>
      </c>
      <c r="D4" s="79"/>
      <c r="E4" s="79"/>
      <c r="F4" s="79"/>
      <c r="G4" s="79"/>
      <c r="H4" s="79"/>
      <c r="I4" s="79"/>
      <c r="J4" s="79"/>
      <c r="K4" s="103"/>
      <c r="L4" s="79"/>
      <c r="M4" s="79"/>
      <c r="N4" s="79"/>
      <c r="O4" s="80"/>
      <c r="U4" s="454"/>
      <c r="V4" s="454"/>
    </row>
    <row r="5" spans="2:22" ht="18">
      <c r="B5" s="83"/>
      <c r="C5" s="79"/>
      <c r="D5" s="79"/>
      <c r="E5" s="79"/>
      <c r="F5" s="79"/>
      <c r="G5" s="79"/>
      <c r="H5" s="79"/>
      <c r="I5" s="79"/>
      <c r="J5" s="79"/>
      <c r="K5" s="103"/>
      <c r="L5" s="79"/>
      <c r="M5" s="79"/>
      <c r="N5" s="378" t="s">
        <v>500</v>
      </c>
      <c r="O5" s="80"/>
      <c r="V5" s="454"/>
    </row>
    <row r="6" spans="2:22" ht="28.2" customHeight="1">
      <c r="B6" s="83"/>
      <c r="C6" s="79"/>
      <c r="D6" s="75"/>
      <c r="E6" s="76"/>
      <c r="F6" s="76"/>
      <c r="G6" s="76"/>
      <c r="H6" s="76"/>
      <c r="I6" s="698" t="s">
        <v>2085</v>
      </c>
      <c r="J6" s="698"/>
      <c r="K6" s="96" t="s">
        <v>17</v>
      </c>
      <c r="L6" s="657" t="s">
        <v>14</v>
      </c>
      <c r="M6" s="658"/>
      <c r="N6" s="659"/>
      <c r="O6" s="80"/>
    </row>
    <row r="7" spans="2:22" ht="28.2" customHeight="1">
      <c r="B7" s="83"/>
      <c r="C7" s="79"/>
      <c r="D7" s="89"/>
      <c r="E7" s="90"/>
      <c r="F7" s="90"/>
      <c r="G7" s="90"/>
      <c r="H7" s="90"/>
      <c r="I7" s="699" t="str">
        <f>IF('③－2環境負荷低減計画'!H21="","",'③－2環境負荷低減計画'!H21)</f>
        <v/>
      </c>
      <c r="J7" s="700"/>
      <c r="K7" s="457">
        <f>'③－1環境負荷低減計画'!$E$4+2017</f>
        <v>2023</v>
      </c>
      <c r="L7" s="457">
        <f>'③－1環境負荷低減計画'!$E$4+2018</f>
        <v>2024</v>
      </c>
      <c r="M7" s="457">
        <f>'③－1環境負荷低減計画'!$E$4+2019</f>
        <v>2025</v>
      </c>
      <c r="N7" s="457">
        <f>'③－1環境負荷低減計画'!$E$4+2020</f>
        <v>2026</v>
      </c>
      <c r="O7" s="80"/>
    </row>
    <row r="8" spans="2:22" ht="18" customHeight="1">
      <c r="B8" s="83"/>
      <c r="C8" s="79"/>
      <c r="D8" s="695" t="s">
        <v>501</v>
      </c>
      <c r="E8" s="660" t="s">
        <v>502</v>
      </c>
      <c r="F8" s="661"/>
      <c r="G8" s="661"/>
      <c r="H8" s="662"/>
      <c r="I8" s="653" t="s">
        <v>18</v>
      </c>
      <c r="J8" s="653"/>
      <c r="K8" s="958"/>
      <c r="L8" s="422" t="str">
        <f>IFERROR(IF('③－2環境負荷低減計画'!$P$22=1,('③－2環境負荷低減計画'!$J$30-('③－2環境負荷低減計画'!$J$30*'③－2環境負荷低減計画'!$J$31*0.01*((L7-$I$7)/($N$7-$I$7)))),'③－2環境負荷低減計画'!$J$32*'③－2環境負荷低減計画'!$L$25-('③－2環境負荷低減計画'!$J$32*'③－2環境負荷低減計画'!$L$25*'③－2環境負荷低減計画'!$J$33*0.01*((L7-$I$7)/($N$7-$I$7)))),"")</f>
        <v/>
      </c>
      <c r="M8" s="422" t="str">
        <f>IFERROR(IF('③－2環境負荷低減計画'!$P$22=1,('③－2環境負荷低減計画'!$J$30-('③－2環境負荷低減計画'!$J$30*'③－2環境負荷低減計画'!$J$31*0.01*((M7-$I$7)/($N$7-$I$7)))),'③－2環境負荷低減計画'!$J$32*'③－2環境負荷低減計画'!$L$25-('③－2環境負荷低減計画'!$J$32*'③－2環境負荷低減計画'!$L$25*'③－2環境負荷低減計画'!$J$33*0.01*((M7-$I$7)/($N$7-$I$7)))),"")</f>
        <v/>
      </c>
      <c r="N8" s="422" t="str">
        <f>IFERROR(IF('③－2環境負荷低減計画'!$P$22=1,('③－2環境負荷低減計画'!$J$30-('③－2環境負荷低減計画'!$J$30*'③－2環境負荷低減計画'!$J$31*0.01*((N7-$I$7)/($N$7-$I$7)))),'③－2環境負荷低減計画'!$J$32*'③－2環境負荷低減計画'!$L$25-('③－2環境負荷低減計画'!$J$32*'③－2環境負荷低減計画'!$L$25*'③－2環境負荷低減計画'!$J$33*0.01*((N7-$I$7)/($N$7-$I$7)))),"")</f>
        <v/>
      </c>
      <c r="O8" s="80"/>
      <c r="R8" s="455"/>
    </row>
    <row r="9" spans="2:22" ht="18" customHeight="1">
      <c r="B9" s="83"/>
      <c r="C9" s="79"/>
      <c r="D9" s="696"/>
      <c r="E9" s="663"/>
      <c r="F9" s="664"/>
      <c r="G9" s="664"/>
      <c r="H9" s="665"/>
      <c r="I9" s="653" t="s">
        <v>19</v>
      </c>
      <c r="J9" s="653"/>
      <c r="K9" s="419">
        <f>'⑤－１負荷チェックシート'!T51</f>
        <v>0</v>
      </c>
      <c r="L9" s="647"/>
      <c r="M9" s="648"/>
      <c r="N9" s="649"/>
      <c r="O9" s="80"/>
    </row>
    <row r="10" spans="2:22" ht="18" customHeight="1">
      <c r="B10" s="83"/>
      <c r="C10" s="79"/>
      <c r="D10" s="696"/>
      <c r="E10" s="660" t="s">
        <v>503</v>
      </c>
      <c r="F10" s="661"/>
      <c r="G10" s="661"/>
      <c r="H10" s="662"/>
      <c r="I10" s="653" t="s">
        <v>18</v>
      </c>
      <c r="J10" s="653"/>
      <c r="K10" s="958"/>
      <c r="L10" s="422" t="str">
        <f>IFERROR(IF('③－2環境負荷低減計画'!$P$22=1,('③－2環境負荷低減計画'!$J$34-('③－2環境負荷低減計画'!$J$34*'③－2環境負荷低減計画'!$J$35*0.01*((L7-$I$7)/($N$7-$I$7)))),'③－2環境負荷低減計画'!$J$36*'③－2環境負荷低減計画'!$L$25-('③－2環境負荷低減計画'!$J$36*'③－2環境負荷低減計画'!$L$25*'③－2環境負荷低減計画'!$J$37*0.01*((L7-$I$7)/($N$7-$I$7)))),"")</f>
        <v/>
      </c>
      <c r="M10" s="422" t="str">
        <f>IFERROR(IF('③－2環境負荷低減計画'!$P$22=1,('③－2環境負荷低減計画'!$J$34-('③－2環境負荷低減計画'!$J$34*'③－2環境負荷低減計画'!$J$35*0.01*((M7-$I$7)/($N$7-$I$7)))),'③－2環境負荷低減計画'!$J$36*'③－2環境負荷低減計画'!$L$25-('③－2環境負荷低減計画'!$J$36*'③－2環境負荷低減計画'!$L$25*'③－2環境負荷低減計画'!$J$37*0.01*((M7-$I$7)/($N$7-$I$7)))),"")</f>
        <v/>
      </c>
      <c r="N10" s="422" t="str">
        <f>IFERROR(IF('③－2環境負荷低減計画'!$P$22=1,('③－2環境負荷低減計画'!$J$34-('③－2環境負荷低減計画'!$J$34*'③－2環境負荷低減計画'!$J$35*0.01*((N7-$I$7)/($N$7-$I$7)))),'③－2環境負荷低減計画'!$J$36*'③－2環境負荷低減計画'!$L$25-('③－2環境負荷低減計画'!$J$36*'③－2環境負荷低減計画'!$L$25*'③－2環境負荷低減計画'!$J$37*0.01*((N7-$I$7)/($N$7-$I$7)))),"")</f>
        <v/>
      </c>
      <c r="O10" s="80"/>
    </row>
    <row r="11" spans="2:22" ht="18" customHeight="1">
      <c r="B11" s="83"/>
      <c r="C11" s="79"/>
      <c r="D11" s="696"/>
      <c r="E11" s="663"/>
      <c r="F11" s="664"/>
      <c r="G11" s="664"/>
      <c r="H11" s="665"/>
      <c r="I11" s="653" t="s">
        <v>19</v>
      </c>
      <c r="J11" s="653"/>
      <c r="K11" s="419">
        <f>'⑤－２負荷チェックシート'!K43</f>
        <v>0</v>
      </c>
      <c r="L11" s="650"/>
      <c r="M11" s="651"/>
      <c r="N11" s="652"/>
      <c r="O11" s="80"/>
    </row>
    <row r="12" spans="2:22" ht="18" customHeight="1">
      <c r="B12" s="83"/>
      <c r="C12" s="79"/>
      <c r="D12" s="696"/>
      <c r="E12" s="672" t="s">
        <v>504</v>
      </c>
      <c r="F12" s="673"/>
      <c r="G12" s="673"/>
      <c r="H12" s="662"/>
      <c r="I12" s="653" t="s">
        <v>18</v>
      </c>
      <c r="J12" s="653"/>
      <c r="K12" s="958"/>
      <c r="L12" s="423" t="str">
        <f t="shared" ref="L12:M12" si="0">IFERROR(L8+L10,"")</f>
        <v/>
      </c>
      <c r="M12" s="423" t="str">
        <f t="shared" si="0"/>
        <v/>
      </c>
      <c r="N12" s="423" t="str">
        <f>IFERROR(N8+N10,"")</f>
        <v/>
      </c>
      <c r="O12" s="80"/>
    </row>
    <row r="13" spans="2:22" ht="18" customHeight="1">
      <c r="B13" s="83"/>
      <c r="C13" s="79"/>
      <c r="D13" s="697"/>
      <c r="E13" s="663"/>
      <c r="F13" s="664"/>
      <c r="G13" s="664"/>
      <c r="H13" s="665"/>
      <c r="I13" s="653" t="s">
        <v>19</v>
      </c>
      <c r="J13" s="653"/>
      <c r="K13" s="419">
        <f>SUM(K9,K11)</f>
        <v>0</v>
      </c>
      <c r="L13" s="650"/>
      <c r="M13" s="651"/>
      <c r="N13" s="652"/>
      <c r="O13" s="80"/>
    </row>
    <row r="14" spans="2:22" ht="18" customHeight="1">
      <c r="B14" s="83"/>
      <c r="C14" s="79"/>
      <c r="D14" s="680" t="s">
        <v>20</v>
      </c>
      <c r="E14" s="672" t="s">
        <v>21</v>
      </c>
      <c r="F14" s="673"/>
      <c r="G14" s="673"/>
      <c r="H14" s="662"/>
      <c r="I14" s="653" t="s">
        <v>18</v>
      </c>
      <c r="J14" s="653"/>
      <c r="K14" s="958"/>
      <c r="L14" s="422">
        <f>IFERROR(IF($K15=0,0,IF('③－2環境負荷低減計画'!$P$22=1,'③－2環境負荷低減計画'!$J$39-('③－2環境負荷低減計画'!$J$39*'③－2環境負荷低減計画'!$J$40*0.01*((L$7-$I$7)/($N$7-$I$7))),'③－2環境負荷低減計画'!$J$41*'③－2環境負荷低減計画'!$L$25-('③－2環境負荷低減計画'!$J$41*'③－2環境負荷低減計画'!$L$25*'③－2環境負荷低減計画'!$J$42*0.01*((L$7-$I$7)/($N$7-$I$7))))),"")</f>
        <v>0</v>
      </c>
      <c r="M14" s="422">
        <f>IFERROR(IF($K15=0,0,IF('③－2環境負荷低減計画'!$P$22=1,'③－2環境負荷低減計画'!$J$39-('③－2環境負荷低減計画'!$J$39*'③－2環境負荷低減計画'!$J$40*0.01*((M$7-$I$7)/($N$7-$I$7))),'③－2環境負荷低減計画'!$J$41*'③－2環境負荷低減計画'!$L$25-('③－2環境負荷低減計画'!$J$41*'③－2環境負荷低減計画'!$L$25*'③－2環境負荷低減計画'!$J$42*0.01*((M$7-$I$7)/($N$7-$I$7))))),"")</f>
        <v>0</v>
      </c>
      <c r="N14" s="422">
        <f>IFERROR(IF($K15=0,0,IF('③－2環境負荷低減計画'!$P$22=1,'③－2環境負荷低減計画'!$J$39-('③－2環境負荷低減計画'!$J$39*'③－2環境負荷低減計画'!$J$40*0.01*((N$7-$I$7)/($N$7-$I$7))),'③－2環境負荷低減計画'!$J$41*'③－2環境負荷低減計画'!$L$25-('③－2環境負荷低減計画'!$J$41*'③－2環境負荷低減計画'!$L$25*'③－2環境負荷低減計画'!$J$42*0.01*((N$7-$I$7)/($N$7-$I$7))))),"")</f>
        <v>0</v>
      </c>
      <c r="O14" s="80"/>
    </row>
    <row r="15" spans="2:22" ht="18" customHeight="1">
      <c r="B15" s="83"/>
      <c r="C15" s="79"/>
      <c r="D15" s="681"/>
      <c r="E15" s="663"/>
      <c r="F15" s="664"/>
      <c r="G15" s="664"/>
      <c r="H15" s="665"/>
      <c r="I15" s="653" t="s">
        <v>19</v>
      </c>
      <c r="J15" s="653"/>
      <c r="K15" s="419">
        <f>'⑤－２負荷チェックシート'!K44</f>
        <v>0</v>
      </c>
      <c r="L15" s="647"/>
      <c r="M15" s="648"/>
      <c r="N15" s="649"/>
      <c r="O15" s="80"/>
    </row>
    <row r="16" spans="2:22" ht="18" customHeight="1">
      <c r="B16" s="83"/>
      <c r="C16" s="79"/>
      <c r="D16" s="681"/>
      <c r="E16" s="687" t="s">
        <v>22</v>
      </c>
      <c r="F16" s="688"/>
      <c r="G16" s="688"/>
      <c r="H16" s="689"/>
      <c r="I16" s="653" t="s">
        <v>18</v>
      </c>
      <c r="J16" s="653"/>
      <c r="K16" s="958"/>
      <c r="L16" s="422">
        <f>IFERROR(IF($K17=0,0,IF('③－2環境負荷低減計画'!$P$22=1,'③－2環境負荷低減計画'!$J$39-('③－2環境負荷低減計画'!$J$39*'③－2環境負荷低減計画'!$J$40*0.01*((L$7-$I$7)/($N$7-$I$7))),'③－2環境負荷低減計画'!$J$41*'③－2環境負荷低減計画'!$L$25-('③－2環境負荷低減計画'!$J$41*'③－2環境負荷低減計画'!$L$25*'③－2環境負荷低減計画'!$J$42*0.01*((L$7-$I$7)/($N$7-$I$7))))),"")</f>
        <v>0</v>
      </c>
      <c r="M16" s="422">
        <f>IFERROR(IF($K17=0,0,IF('③－2環境負荷低減計画'!$P$22=1,'③－2環境負荷低減計画'!$J$39-('③－2環境負荷低減計画'!$J$39*'③－2環境負荷低減計画'!$J$40*0.01*((M$7-$I$7)/($N$7-$I$7))),'③－2環境負荷低減計画'!$J$41*'③－2環境負荷低減計画'!$L$25-('③－2環境負荷低減計画'!$J$41*'③－2環境負荷低減計画'!$L$25*'③－2環境負荷低減計画'!$J$42*0.01*((M$7-$I$7)/($N$7-$I$7))))),"")</f>
        <v>0</v>
      </c>
      <c r="N16" s="422">
        <f>IFERROR(IF($K17=0,0,IF('③－2環境負荷低減計画'!$P$22=1,'③－2環境負荷低減計画'!$J$39-('③－2環境負荷低減計画'!$J$39*'③－2環境負荷低減計画'!$J$40*0.01*((N$7-$I$7)/($N$7-$I$7))),'③－2環境負荷低減計画'!$J$41*'③－2環境負荷低減計画'!$L$25-('③－2環境負荷低減計画'!$J$41*'③－2環境負荷低減計画'!$L$25*'③－2環境負荷低減計画'!$J$42*0.01*((N$7-$I$7)/($N$7-$I$7))))),"")</f>
        <v>0</v>
      </c>
      <c r="O16" s="80"/>
    </row>
    <row r="17" spans="2:15" ht="18" customHeight="1">
      <c r="B17" s="83"/>
      <c r="C17" s="79"/>
      <c r="D17" s="681"/>
      <c r="E17" s="690"/>
      <c r="F17" s="691"/>
      <c r="G17" s="691"/>
      <c r="H17" s="692"/>
      <c r="I17" s="653" t="s">
        <v>19</v>
      </c>
      <c r="J17" s="653"/>
      <c r="K17" s="419">
        <f>'⑤－２負荷チェックシート'!K45</f>
        <v>0</v>
      </c>
      <c r="L17" s="647"/>
      <c r="M17" s="648"/>
      <c r="N17" s="649"/>
      <c r="O17" s="80"/>
    </row>
    <row r="18" spans="2:15" ht="18" customHeight="1">
      <c r="B18" s="83"/>
      <c r="C18" s="79"/>
      <c r="D18" s="681"/>
      <c r="E18" s="660" t="s">
        <v>23</v>
      </c>
      <c r="F18" s="661"/>
      <c r="G18" s="661"/>
      <c r="H18" s="662"/>
      <c r="I18" s="653" t="s">
        <v>18</v>
      </c>
      <c r="J18" s="653"/>
      <c r="K18" s="958"/>
      <c r="L18" s="422">
        <f>IFERROR(IF($K19=0,0,IF('③－2環境負荷低減計画'!$P$22=1,'③－2環境負荷低減計画'!$J$39-('③－2環境負荷低減計画'!$J$39*'③－2環境負荷低減計画'!$J$40*0.01*((L$7-$I$7)/($N$7-$I$7))),'③－2環境負荷低減計画'!$J$41*'③－2環境負荷低減計画'!$L$25-('③－2環境負荷低減計画'!$J$41*'③－2環境負荷低減計画'!$L$25*'③－2環境負荷低減計画'!$J$42*0.01*((L$7-$I$7)/($N$7-$I$7))))),"")</f>
        <v>0</v>
      </c>
      <c r="M18" s="422">
        <f>IFERROR(IF($K19=0,0,IF('③－2環境負荷低減計画'!$P$22=1,'③－2環境負荷低減計画'!$J$39-('③－2環境負荷低減計画'!$J$39*'③－2環境負荷低減計画'!$J$40*0.01*((M$7-$I$7)/($N$7-$I$7))),'③－2環境負荷低減計画'!$J$41*'③－2環境負荷低減計画'!$L$25-('③－2環境負荷低減計画'!$J$41*'③－2環境負荷低減計画'!$L$25*'③－2環境負荷低減計画'!$J$42*0.01*((M$7-$I$7)/($N$7-$I$7))))),"")</f>
        <v>0</v>
      </c>
      <c r="N18" s="422">
        <f>IFERROR(IF($K19=0,0,IF('③－2環境負荷低減計画'!$P$22=1,'③－2環境負荷低減計画'!$J$39-('③－2環境負荷低減計画'!$J$39*'③－2環境負荷低減計画'!$J$40*0.01*((N$7-$I$7)/($N$7-$I$7))),'③－2環境負荷低減計画'!$J$41*'③－2環境負荷低減計画'!$L$25-('③－2環境負荷低減計画'!$J$41*'③－2環境負荷低減計画'!$L$25*'③－2環境負荷低減計画'!$J$42*0.01*((N$7-$I$7)/($N$7-$I$7))))),"")</f>
        <v>0</v>
      </c>
      <c r="O18" s="80"/>
    </row>
    <row r="19" spans="2:15" ht="18" customHeight="1">
      <c r="B19" s="83"/>
      <c r="C19" s="79"/>
      <c r="D19" s="681"/>
      <c r="E19" s="663"/>
      <c r="F19" s="664"/>
      <c r="G19" s="664"/>
      <c r="H19" s="665"/>
      <c r="I19" s="653" t="s">
        <v>19</v>
      </c>
      <c r="J19" s="653"/>
      <c r="K19" s="419">
        <f>'⑤－２負荷チェックシート'!K46</f>
        <v>0</v>
      </c>
      <c r="L19" s="647"/>
      <c r="M19" s="648"/>
      <c r="N19" s="649"/>
      <c r="O19" s="80"/>
    </row>
    <row r="20" spans="2:15" ht="18" customHeight="1">
      <c r="B20" s="83"/>
      <c r="C20" s="79"/>
      <c r="D20" s="681"/>
      <c r="E20" s="660" t="s">
        <v>24</v>
      </c>
      <c r="F20" s="661"/>
      <c r="G20" s="661"/>
      <c r="H20" s="662"/>
      <c r="I20" s="653" t="s">
        <v>18</v>
      </c>
      <c r="J20" s="653"/>
      <c r="K20" s="958"/>
      <c r="L20" s="422">
        <f>IFERROR(IF($K21=0,0,IF('③－2環境負荷低減計画'!$P$22=1,'③－2環境負荷低減計画'!$J$39-('③－2環境負荷低減計画'!$J$39*'③－2環境負荷低減計画'!$J$40*0.01*((L$7-$I$7)/($N$7-$I$7))),'③－2環境負荷低減計画'!$J$41*'③－2環境負荷低減計画'!$L$25-('③－2環境負荷低減計画'!$J$41*'③－2環境負荷低減計画'!$L$25*'③－2環境負荷低減計画'!$J$42*0.01*((L$7-$I$7)/($N$7-$I$7))))),"")</f>
        <v>0</v>
      </c>
      <c r="M20" s="422">
        <f>IFERROR(IF($K21=0,0,IF('③－2環境負荷低減計画'!$P$22=1,'③－2環境負荷低減計画'!$J$39-('③－2環境負荷低減計画'!$J$39*'③－2環境負荷低減計画'!$J$40*0.01*((M$7-$I$7)/($N$7-$I$7))),'③－2環境負荷低減計画'!$J$41*'③－2環境負荷低減計画'!$L$25-('③－2環境負荷低減計画'!$J$41*'③－2環境負荷低減計画'!$L$25*'③－2環境負荷低減計画'!$J$42*0.01*((M$7-$I$7)/($N$7-$I$7))))),"")</f>
        <v>0</v>
      </c>
      <c r="N20" s="422">
        <f>IFERROR(IF($K21=0,0,IF('③－2環境負荷低減計画'!$P$22=1,'③－2環境負荷低減計画'!$J$39-('③－2環境負荷低減計画'!$J$39*'③－2環境負荷低減計画'!$J$40*0.01*((N$7-$I$7)/($N$7-$I$7))),'③－2環境負荷低減計画'!$J$41*'③－2環境負荷低減計画'!$L$25-('③－2環境負荷低減計画'!$J$41*'③－2環境負荷低減計画'!$L$25*'③－2環境負荷低減計画'!$J$42*0.01*((N$7-$I$7)/($N$7-$I$7))))),"")</f>
        <v>0</v>
      </c>
      <c r="O20" s="80"/>
    </row>
    <row r="21" spans="2:15" ht="18" customHeight="1">
      <c r="B21" s="83"/>
      <c r="C21" s="79"/>
      <c r="D21" s="681"/>
      <c r="E21" s="663"/>
      <c r="F21" s="664"/>
      <c r="G21" s="664"/>
      <c r="H21" s="665"/>
      <c r="I21" s="653" t="s">
        <v>19</v>
      </c>
      <c r="J21" s="653"/>
      <c r="K21" s="419">
        <f>'⑤－２負荷チェックシート'!K49</f>
        <v>0</v>
      </c>
      <c r="L21" s="647"/>
      <c r="M21" s="648"/>
      <c r="N21" s="649"/>
      <c r="O21" s="80"/>
    </row>
    <row r="22" spans="2:15" ht="18" customHeight="1">
      <c r="B22" s="83"/>
      <c r="C22" s="79"/>
      <c r="D22" s="681"/>
      <c r="E22" s="672" t="s">
        <v>25</v>
      </c>
      <c r="F22" s="673"/>
      <c r="G22" s="673"/>
      <c r="H22" s="662"/>
      <c r="I22" s="653" t="s">
        <v>18</v>
      </c>
      <c r="J22" s="653"/>
      <c r="K22" s="958"/>
      <c r="L22" s="422">
        <f>IFERROR(IF($K23=0,0,IF('③－2環境負荷低減計画'!$P$22=1,'③－2環境負荷低減計画'!$J$39-('③－2環境負荷低減計画'!$J$39*'③－2環境負荷低減計画'!$J$40*0.01*((L$7-$I$7)/($N$7-$I$7))),'③－2環境負荷低減計画'!$J$41*'③－2環境負荷低減計画'!$L$25-('③－2環境負荷低減計画'!$J$41*'③－2環境負荷低減計画'!$L$25*'③－2環境負荷低減計画'!$J$42*0.01*((L$7-$I$7)/($N$7-$I$7))))),"")</f>
        <v>0</v>
      </c>
      <c r="M22" s="422">
        <f>IFERROR(IF($K23=0,0,IF('③－2環境負荷低減計画'!$P$22=1,'③－2環境負荷低減計画'!$J$39-('③－2環境負荷低減計画'!$J$39*'③－2環境負荷低減計画'!$J$40*0.01*((M$7-$I$7)/($N$7-$I$7))),'③－2環境負荷低減計画'!$J$41*'③－2環境負荷低減計画'!$L$25-('③－2環境負荷低減計画'!$J$41*'③－2環境負荷低減計画'!$L$25*'③－2環境負荷低減計画'!$J$42*0.01*((M$7-$I$7)/($N$7-$I$7))))),"")</f>
        <v>0</v>
      </c>
      <c r="N22" s="422">
        <f>IFERROR(IF($K23=0,0,IF('③－2環境負荷低減計画'!$P$22=1,'③－2環境負荷低減計画'!$J$39-('③－2環境負荷低減計画'!$J$39*'③－2環境負荷低減計画'!$J$40*0.01*((N$7-$I$7)/($N$7-$I$7))),'③－2環境負荷低減計画'!$J$41*'③－2環境負荷低減計画'!$L$25-('③－2環境負荷低減計画'!$J$41*'③－2環境負荷低減計画'!$L$25*'③－2環境負荷低減計画'!$J$42*0.01*((N$7-$I$7)/($N$7-$I$7))))),"")</f>
        <v>0</v>
      </c>
      <c r="O22" s="80"/>
    </row>
    <row r="23" spans="2:15" ht="18" customHeight="1">
      <c r="B23" s="83"/>
      <c r="C23" s="79"/>
      <c r="D23" s="681"/>
      <c r="E23" s="663"/>
      <c r="F23" s="664"/>
      <c r="G23" s="664"/>
      <c r="H23" s="665"/>
      <c r="I23" s="653" t="s">
        <v>19</v>
      </c>
      <c r="J23" s="653"/>
      <c r="K23" s="419">
        <f>'⑤－２負荷チェックシート'!K52</f>
        <v>0</v>
      </c>
      <c r="L23" s="647"/>
      <c r="M23" s="648"/>
      <c r="N23" s="649"/>
      <c r="O23" s="80"/>
    </row>
    <row r="24" spans="2:15" ht="18" customHeight="1">
      <c r="B24" s="83"/>
      <c r="C24" s="79"/>
      <c r="D24" s="681"/>
      <c r="E24" s="687" t="s">
        <v>444</v>
      </c>
      <c r="F24" s="688"/>
      <c r="G24" s="688"/>
      <c r="H24" s="689"/>
      <c r="I24" s="693" t="s">
        <v>18</v>
      </c>
      <c r="J24" s="694"/>
      <c r="K24" s="958"/>
      <c r="L24" s="422">
        <f>IFERROR(IF($K25=0,0,IF('③－2環境負荷低減計画'!$P$22=1,'③－2環境負荷低減計画'!$J$39-('③－2環境負荷低減計画'!$J$39*'③－2環境負荷低減計画'!$J$40*0.01*((L$7-$I$7)/($N$7-$I$7))),'③－2環境負荷低減計画'!$J$41*'③－2環境負荷低減計画'!$L$25-('③－2環境負荷低減計画'!$J$41*'③－2環境負荷低減計画'!$L$25*'③－2環境負荷低減計画'!$J$42*0.01*((L$7-$I$7)/($N$7-$I$7))))),"")</f>
        <v>0</v>
      </c>
      <c r="M24" s="422">
        <f>IFERROR(IF($K25=0,0,IF('③－2環境負荷低減計画'!$P$22=1,'③－2環境負荷低減計画'!$J$39-('③－2環境負荷低減計画'!$J$39*'③－2環境負荷低減計画'!$J$40*0.01*((M$7-$I$7)/($N$7-$I$7))),'③－2環境負荷低減計画'!$J$41*'③－2環境負荷低減計画'!$L$25-('③－2環境負荷低減計画'!$J$41*'③－2環境負荷低減計画'!$L$25*'③－2環境負荷低減計画'!$J$42*0.01*((M$7-$I$7)/($N$7-$I$7))))),"")</f>
        <v>0</v>
      </c>
      <c r="N24" s="422">
        <f>IFERROR(IF($K25=0,0,IF('③－2環境負荷低減計画'!$P$22=1,'③－2環境負荷低減計画'!$J$39-('③－2環境負荷低減計画'!$J$39*'③－2環境負荷低減計画'!$J$40*0.01*((N$7-$I$7)/($N$7-$I$7))),'③－2環境負荷低減計画'!$J$41*'③－2環境負荷低減計画'!$L$25-('③－2環境負荷低減計画'!$J$41*'③－2環境負荷低減計画'!$L$25*'③－2環境負荷低減計画'!$J$42*0.01*((N$7-$I$7)/($N$7-$I$7))))),"")</f>
        <v>0</v>
      </c>
      <c r="O24" s="80"/>
    </row>
    <row r="25" spans="2:15" ht="18" customHeight="1">
      <c r="B25" s="83"/>
      <c r="C25" s="79"/>
      <c r="D25" s="681"/>
      <c r="E25" s="690"/>
      <c r="F25" s="691"/>
      <c r="G25" s="691"/>
      <c r="H25" s="692"/>
      <c r="I25" s="693" t="s">
        <v>19</v>
      </c>
      <c r="J25" s="694"/>
      <c r="K25" s="419">
        <f>'⑤－２負荷チェックシート'!K52</f>
        <v>0</v>
      </c>
      <c r="L25" s="410"/>
      <c r="M25" s="411"/>
      <c r="N25" s="412"/>
      <c r="O25" s="80"/>
    </row>
    <row r="26" spans="2:15" ht="18" customHeight="1">
      <c r="B26" s="83"/>
      <c r="C26" s="79"/>
      <c r="D26" s="681"/>
      <c r="E26" s="660" t="s">
        <v>26</v>
      </c>
      <c r="F26" s="673"/>
      <c r="G26" s="673"/>
      <c r="H26" s="662"/>
      <c r="I26" s="653" t="s">
        <v>18</v>
      </c>
      <c r="J26" s="653"/>
      <c r="K26" s="958"/>
      <c r="L26" s="419">
        <f>SUM(L14,L16,L18,L20,L22,L24)</f>
        <v>0</v>
      </c>
      <c r="M26" s="419">
        <f>SUM(M14,M16,M18,M20,M22,M24)</f>
        <v>0</v>
      </c>
      <c r="N26" s="419">
        <f>SUM(N14,N16,N18,N20,N22,N24)</f>
        <v>0</v>
      </c>
      <c r="O26" s="80"/>
    </row>
    <row r="27" spans="2:15" ht="18" customHeight="1">
      <c r="B27" s="83"/>
      <c r="C27" s="79"/>
      <c r="D27" s="682"/>
      <c r="E27" s="663"/>
      <c r="F27" s="664"/>
      <c r="G27" s="664"/>
      <c r="H27" s="665"/>
      <c r="I27" s="653" t="s">
        <v>19</v>
      </c>
      <c r="J27" s="653"/>
      <c r="K27" s="419">
        <f>SUM(K15,K17,K19,K21,K23,K25)</f>
        <v>0</v>
      </c>
      <c r="L27" s="650"/>
      <c r="M27" s="651"/>
      <c r="N27" s="652"/>
      <c r="O27" s="80"/>
    </row>
    <row r="28" spans="2:15" ht="18" customHeight="1">
      <c r="B28" s="83"/>
      <c r="C28" s="79"/>
      <c r="D28" s="672" t="s">
        <v>27</v>
      </c>
      <c r="E28" s="673"/>
      <c r="F28" s="673"/>
      <c r="G28" s="673"/>
      <c r="H28" s="662"/>
      <c r="I28" s="653" t="s">
        <v>18</v>
      </c>
      <c r="J28" s="653"/>
      <c r="K28" s="958"/>
      <c r="L28" s="423">
        <f>SUM(L12,L26)</f>
        <v>0</v>
      </c>
      <c r="M28" s="423">
        <f>SUM(M12,M26)</f>
        <v>0</v>
      </c>
      <c r="N28" s="423">
        <f>SUM(N12,N26)</f>
        <v>0</v>
      </c>
      <c r="O28" s="80"/>
    </row>
    <row r="29" spans="2:15" ht="18" customHeight="1">
      <c r="B29" s="83"/>
      <c r="C29" s="79"/>
      <c r="D29" s="663"/>
      <c r="E29" s="664"/>
      <c r="F29" s="664"/>
      <c r="G29" s="664"/>
      <c r="H29" s="665"/>
      <c r="I29" s="653" t="s">
        <v>19</v>
      </c>
      <c r="J29" s="653"/>
      <c r="K29" s="419">
        <f>SUM(K13,K27)</f>
        <v>0</v>
      </c>
      <c r="L29" s="650"/>
      <c r="M29" s="651"/>
      <c r="N29" s="652"/>
      <c r="O29" s="80"/>
    </row>
    <row r="30" spans="2:15" s="409" customFormat="1" ht="18" customHeight="1">
      <c r="B30" s="83"/>
      <c r="C30" s="79"/>
      <c r="D30" s="701" t="str">
        <f>"基準年度："&amp;IF('③－2環境負荷低減計画'!$H$21="","　",'③－2環境負荷低減計画'!$H$21)&amp;"年度比　削減率"</f>
        <v>基準年度：　年度比　削減率</v>
      </c>
      <c r="E30" s="701"/>
      <c r="F30" s="701"/>
      <c r="G30" s="701"/>
      <c r="H30" s="701"/>
      <c r="I30" s="653" t="s">
        <v>2068</v>
      </c>
      <c r="J30" s="653"/>
      <c r="K30" s="958"/>
      <c r="L30" s="413" t="str">
        <f>IFERROR(((L28-'③－2環境負荷低減計画'!$J$26)/'③－2環境負荷低減計画'!$J$26)*100,"")</f>
        <v/>
      </c>
      <c r="M30" s="413" t="str">
        <f>IFERROR(((M28-'③－2環境負荷低減計画'!$J$26)/'③－2環境負荷低減計画'!$J$26)*100,"")</f>
        <v/>
      </c>
      <c r="N30" s="413" t="str">
        <f>IFERROR(((N28-'③－2環境負荷低減計画'!$J$26)/'③－2環境負荷低減計画'!$J$26)*100,"")</f>
        <v/>
      </c>
      <c r="O30" s="80"/>
    </row>
    <row r="31" spans="2:15" s="409" customFormat="1" ht="18" customHeight="1">
      <c r="B31" s="83"/>
      <c r="C31" s="79"/>
      <c r="D31" s="701"/>
      <c r="E31" s="701"/>
      <c r="F31" s="701"/>
      <c r="G31" s="701"/>
      <c r="H31" s="701"/>
      <c r="I31" s="653" t="s">
        <v>2069</v>
      </c>
      <c r="J31" s="653"/>
      <c r="K31" s="959" t="str">
        <f>IF('③－2環境負荷低減計画'!P22=2,"",IFERROR((('③－3環境負荷低減計画'!$K$29-'③－2環境負荷低減計画'!$J$26)/'③－2環境負荷低減計画'!$J$26)*100,""))</f>
        <v/>
      </c>
      <c r="L31" s="654"/>
      <c r="M31" s="655"/>
      <c r="N31" s="656"/>
      <c r="O31" s="80"/>
    </row>
    <row r="32" spans="2:15" ht="18" customHeight="1">
      <c r="B32" s="83"/>
      <c r="C32" s="79"/>
      <c r="D32" s="79"/>
      <c r="E32" s="79"/>
      <c r="F32" s="79"/>
      <c r="G32" s="79"/>
      <c r="H32" s="79"/>
      <c r="I32" s="79"/>
      <c r="J32" s="79"/>
      <c r="K32" s="103"/>
      <c r="L32" s="702"/>
      <c r="M32" s="702"/>
      <c r="N32" s="702"/>
      <c r="O32" s="80"/>
    </row>
    <row r="33" spans="2:15" ht="18" customHeight="1">
      <c r="B33" s="83"/>
      <c r="C33" s="79" t="s">
        <v>28</v>
      </c>
      <c r="D33" s="79"/>
      <c r="E33" s="79"/>
      <c r="F33" s="79"/>
      <c r="G33" s="79"/>
      <c r="H33" s="79"/>
      <c r="I33" s="79"/>
      <c r="J33" s="79"/>
      <c r="K33" s="103"/>
      <c r="L33" s="79"/>
      <c r="M33" s="79"/>
      <c r="N33" s="79"/>
      <c r="O33" s="80"/>
    </row>
    <row r="34" spans="2:15" ht="18" customHeight="1">
      <c r="B34" s="83"/>
      <c r="C34" s="79"/>
      <c r="D34" s="79"/>
      <c r="E34" s="79"/>
      <c r="F34" s="79"/>
      <c r="G34" s="79"/>
      <c r="H34" s="79"/>
      <c r="I34" s="79"/>
      <c r="J34" s="79"/>
      <c r="K34" s="103"/>
      <c r="L34" s="79"/>
      <c r="M34" s="79"/>
      <c r="N34" s="97" t="s">
        <v>2071</v>
      </c>
      <c r="O34" s="80"/>
    </row>
    <row r="35" spans="2:15" ht="28.95" customHeight="1">
      <c r="B35" s="83"/>
      <c r="C35" s="79"/>
      <c r="D35" s="674" t="s">
        <v>29</v>
      </c>
      <c r="E35" s="675"/>
      <c r="F35" s="675"/>
      <c r="G35" s="675"/>
      <c r="H35" s="675"/>
      <c r="I35" s="675"/>
      <c r="J35" s="676"/>
      <c r="K35" s="96" t="s">
        <v>17</v>
      </c>
      <c r="L35" s="657" t="s">
        <v>14</v>
      </c>
      <c r="M35" s="658"/>
      <c r="N35" s="659"/>
      <c r="O35" s="80"/>
    </row>
    <row r="36" spans="2:15" ht="28.95" customHeight="1">
      <c r="B36" s="83"/>
      <c r="C36" s="79"/>
      <c r="D36" s="677"/>
      <c r="E36" s="678"/>
      <c r="F36" s="678"/>
      <c r="G36" s="678"/>
      <c r="H36" s="678"/>
      <c r="I36" s="678"/>
      <c r="J36" s="679"/>
      <c r="K36" s="457">
        <f>'③－1環境負荷低減計画'!$E$4+2017</f>
        <v>2023</v>
      </c>
      <c r="L36" s="457">
        <f>'③－1環境負荷低減計画'!$E$4+2018</f>
        <v>2024</v>
      </c>
      <c r="M36" s="457">
        <f>'③－1環境負荷低減計画'!$E$4+2019</f>
        <v>2025</v>
      </c>
      <c r="N36" s="457">
        <f>'③－1環境負荷低減計画'!$E$4+2020</f>
        <v>2026</v>
      </c>
      <c r="O36" s="80"/>
    </row>
    <row r="37" spans="2:15" s="8" customFormat="1" ht="18" customHeight="1">
      <c r="B37" s="102"/>
      <c r="C37" s="103"/>
      <c r="D37" s="666" t="s">
        <v>512</v>
      </c>
      <c r="E37" s="683"/>
      <c r="F37" s="684"/>
      <c r="G37" s="104"/>
      <c r="H37" s="703" t="s">
        <v>30</v>
      </c>
      <c r="I37" s="706" t="s">
        <v>18</v>
      </c>
      <c r="J37" s="706"/>
      <c r="K37" s="211"/>
      <c r="L37" s="462" t="str">
        <f>IFERROR(IF('③－2環境負荷低減計画'!$P$22=2,'③－2環境負荷低減計画'!$J$32-('③－2環境負荷低減計画'!$J$32*'③－2環境負荷低減計画'!$J$33*0.01*((L36-$I$7)/($N$36-$I$7))),L8/INDEX($K$43:$K$47,$G$43)),"")</f>
        <v/>
      </c>
      <c r="M37" s="462" t="str">
        <f>IFERROR(IF('③－2環境負荷低減計画'!$P$22=2,'③－2環境負荷低減計画'!$J$32-('③－2環境負荷低減計画'!$J$32*'③－2環境負荷低減計画'!$J$33*0.01*((M36-$I$7)/($N$36-$I$7))),M8/INDEX($K$43:$K$47,$G$43)),"")</f>
        <v/>
      </c>
      <c r="N37" s="462" t="str">
        <f>IFERROR(IF('③－2環境負荷低減計画'!$P$22=2,'③－2環境負荷低減計画'!$J$32-('③－2環境負荷低減計画'!$J$32*'③－2環境負荷低減計画'!$J$33*0.01*((N36-$I$7)/($N$36-$I$7))),N8/INDEX($K$43:$K$47,$G$43)),"")</f>
        <v/>
      </c>
      <c r="O37" s="105"/>
    </row>
    <row r="38" spans="2:15" s="8" customFormat="1" ht="18" customHeight="1">
      <c r="B38" s="102"/>
      <c r="C38" s="103"/>
      <c r="D38" s="670"/>
      <c r="E38" s="685"/>
      <c r="F38" s="686"/>
      <c r="G38" s="106"/>
      <c r="H38" s="704"/>
      <c r="I38" s="706" t="s">
        <v>19</v>
      </c>
      <c r="J38" s="706"/>
      <c r="K38" s="463" t="str">
        <f>IF(ISERROR(K9/INDEX($K$43:$K$47,$G$43)),"",K9/INDEX($K$43:$K$47,$G$43))</f>
        <v/>
      </c>
      <c r="L38" s="653"/>
      <c r="M38" s="653"/>
      <c r="N38" s="653"/>
      <c r="O38" s="105"/>
    </row>
    <row r="39" spans="2:15" s="8" customFormat="1" ht="18" customHeight="1">
      <c r="B39" s="102"/>
      <c r="C39" s="103"/>
      <c r="D39" s="666" t="s">
        <v>2076</v>
      </c>
      <c r="E39" s="683"/>
      <c r="F39" s="684"/>
      <c r="G39" s="434"/>
      <c r="H39" s="704"/>
      <c r="I39" s="706" t="s">
        <v>18</v>
      </c>
      <c r="J39" s="706"/>
      <c r="K39" s="211"/>
      <c r="L39" s="462" t="str">
        <f>IFERROR(IF('③－2環境負荷低減計画'!$P$22=2,'③－2環境負荷低減計画'!$J$28-('③－2環境負荷低減計画'!$J$28*'③－2環境負荷低減計画'!$J$29*0.01*((L36-$I$7)/($N$36-$I$7))),L28/INDEX($K$43:$K$47,$G$43)),"")</f>
        <v/>
      </c>
      <c r="M39" s="462" t="str">
        <f>IFERROR(IF('③－2環境負荷低減計画'!$P$22=2,'③－2環境負荷低減計画'!$J$28-('③－2環境負荷低減計画'!$J$28*'③－2環境負荷低減計画'!$J$29*0.01*((M36-$I$7)/($N$36-$I$7))),M28/INDEX($K$43:$K$47,$G$43)),"")</f>
        <v/>
      </c>
      <c r="N39" s="462" t="str">
        <f>IFERROR(IF('③－2環境負荷低減計画'!$P$22=2,'③－2環境負荷低減計画'!$J$28-('③－2環境負荷低減計画'!$J$28*'③－2環境負荷低減計画'!$J$29*0.01*((N36-$I$7)/($N$36-$I$7))),N28/INDEX($K$43:$K$47,$G$43)),"")</f>
        <v/>
      </c>
      <c r="O39" s="105"/>
    </row>
    <row r="40" spans="2:15" s="8" customFormat="1" ht="18" customHeight="1">
      <c r="B40" s="102"/>
      <c r="C40" s="103"/>
      <c r="D40" s="670"/>
      <c r="E40" s="685"/>
      <c r="F40" s="686"/>
      <c r="G40" s="435"/>
      <c r="H40" s="705"/>
      <c r="I40" s="707" t="s">
        <v>19</v>
      </c>
      <c r="J40" s="708"/>
      <c r="K40" s="463" t="str">
        <f>IF(ISERROR(K29/INDEX($K$43:$K$47,$G$43)),"",K29/INDEX($K$43:$K$47,$G$43))</f>
        <v/>
      </c>
      <c r="L40" s="653"/>
      <c r="M40" s="653"/>
      <c r="N40" s="653"/>
      <c r="O40" s="105"/>
    </row>
    <row r="41" spans="2:15" s="8" customFormat="1" ht="18" customHeight="1">
      <c r="B41" s="102"/>
      <c r="C41" s="103"/>
      <c r="D41" s="701" t="str">
        <f>"基準年度："&amp;IF('③－2環境負荷低減計画'!$H$21="","　",'③－2環境負荷低減計画'!$H$21)&amp;"年度比　削減率"</f>
        <v>基準年度：　年度比　削減率</v>
      </c>
      <c r="E41" s="701"/>
      <c r="F41" s="701"/>
      <c r="G41" s="701"/>
      <c r="H41" s="701"/>
      <c r="I41" s="653" t="s">
        <v>18</v>
      </c>
      <c r="J41" s="653"/>
      <c r="K41" s="211"/>
      <c r="L41" s="465" t="str">
        <f>IF('③－2環境負荷低減計画'!$P$22=1,"",IFERROR(((L39-'③－2環境負荷低減計画'!$J$28)/'③－2環境負荷低減計画'!$J$28)*100,""))</f>
        <v/>
      </c>
      <c r="M41" s="465" t="str">
        <f>IF('③－2環境負荷低減計画'!$P$22=1,"",IFERROR(((M39-'③－2環境負荷低減計画'!$J$28)/'③－2環境負荷低減計画'!$J$28)*100,""))</f>
        <v/>
      </c>
      <c r="N41" s="465" t="str">
        <f>IF('③－2環境負荷低減計画'!$P$22=1,"",IFERROR(((N39-'③－2環境負荷低減計画'!$J$28)/'③－2環境負荷低減計画'!$J$28)*100,""))</f>
        <v/>
      </c>
      <c r="O41" s="105"/>
    </row>
    <row r="42" spans="2:15" s="8" customFormat="1" ht="18" customHeight="1">
      <c r="B42" s="102"/>
      <c r="C42" s="103"/>
      <c r="D42" s="701"/>
      <c r="E42" s="701"/>
      <c r="F42" s="701"/>
      <c r="G42" s="701"/>
      <c r="H42" s="701"/>
      <c r="I42" s="653" t="s">
        <v>19</v>
      </c>
      <c r="J42" s="653"/>
      <c r="K42" s="464" t="str">
        <f>IF('③－2環境負荷低減計画'!P22=1,"",IFERROR(((K40-'③－2環境負荷低減計画'!$J$28)/'③－2環境負荷低減計画'!$J$28)*100,""))</f>
        <v/>
      </c>
      <c r="L42" s="693"/>
      <c r="M42" s="709"/>
      <c r="N42" s="694"/>
      <c r="O42" s="105"/>
    </row>
    <row r="43" spans="2:15" s="8" customFormat="1" ht="18" customHeight="1">
      <c r="B43" s="102"/>
      <c r="C43" s="103"/>
      <c r="D43" s="666" t="s">
        <v>31</v>
      </c>
      <c r="E43" s="667"/>
      <c r="F43" s="210"/>
      <c r="G43" s="107">
        <v>1</v>
      </c>
      <c r="H43" s="88" t="s">
        <v>314</v>
      </c>
      <c r="I43" s="217" t="s">
        <v>411</v>
      </c>
      <c r="J43" s="226" t="s">
        <v>410</v>
      </c>
      <c r="K43" s="208"/>
      <c r="L43" s="208"/>
      <c r="M43" s="209"/>
      <c r="N43" s="209"/>
      <c r="O43" s="105"/>
    </row>
    <row r="44" spans="2:15" s="8" customFormat="1" ht="18" customHeight="1">
      <c r="B44" s="102"/>
      <c r="C44" s="103"/>
      <c r="D44" s="668"/>
      <c r="E44" s="669"/>
      <c r="F44" s="210"/>
      <c r="G44" s="108"/>
      <c r="H44" s="88" t="s">
        <v>315</v>
      </c>
      <c r="I44" s="218" t="s">
        <v>411</v>
      </c>
      <c r="J44" s="227" t="s">
        <v>410</v>
      </c>
      <c r="K44" s="208"/>
      <c r="L44" s="208"/>
      <c r="M44" s="209"/>
      <c r="N44" s="209"/>
      <c r="O44" s="105"/>
    </row>
    <row r="45" spans="2:15" s="8" customFormat="1" ht="18" customHeight="1">
      <c r="B45" s="102"/>
      <c r="C45" s="103"/>
      <c r="D45" s="668"/>
      <c r="E45" s="669"/>
      <c r="F45" s="210"/>
      <c r="G45" s="108"/>
      <c r="H45" s="88" t="s">
        <v>32</v>
      </c>
      <c r="I45" s="218" t="s">
        <v>411</v>
      </c>
      <c r="J45" s="227" t="s">
        <v>410</v>
      </c>
      <c r="K45" s="208"/>
      <c r="L45" s="208"/>
      <c r="M45" s="209"/>
      <c r="N45" s="209"/>
      <c r="O45" s="105"/>
    </row>
    <row r="46" spans="2:15" s="8" customFormat="1" ht="18" customHeight="1">
      <c r="B46" s="102"/>
      <c r="C46" s="103"/>
      <c r="D46" s="668"/>
      <c r="E46" s="669"/>
      <c r="F46" s="210"/>
      <c r="G46" s="108"/>
      <c r="H46" s="88" t="s">
        <v>319</v>
      </c>
      <c r="I46" s="218" t="s">
        <v>411</v>
      </c>
      <c r="J46" s="227" t="s">
        <v>410</v>
      </c>
      <c r="K46" s="208"/>
      <c r="L46" s="208"/>
      <c r="M46" s="209"/>
      <c r="N46" s="209"/>
      <c r="O46" s="105"/>
    </row>
    <row r="47" spans="2:15" s="8" customFormat="1" ht="30" customHeight="1">
      <c r="B47" s="102"/>
      <c r="C47" s="103"/>
      <c r="D47" s="670"/>
      <c r="E47" s="671"/>
      <c r="F47" s="433"/>
      <c r="G47" s="109"/>
      <c r="H47" s="225" t="s">
        <v>33</v>
      </c>
      <c r="I47" s="218" t="s">
        <v>411</v>
      </c>
      <c r="J47" s="227" t="s">
        <v>410</v>
      </c>
      <c r="K47" s="208"/>
      <c r="L47" s="208"/>
      <c r="M47" s="209"/>
      <c r="N47" s="209"/>
      <c r="O47" s="105"/>
    </row>
    <row r="48" spans="2:15" ht="14.4">
      <c r="B48" s="83"/>
      <c r="C48" s="79"/>
      <c r="D48" s="98"/>
      <c r="E48" s="98"/>
      <c r="F48" s="98"/>
      <c r="G48" s="98"/>
      <c r="H48" s="99"/>
      <c r="I48" s="99"/>
      <c r="J48" s="193" t="s">
        <v>392</v>
      </c>
      <c r="K48" s="420"/>
      <c r="L48" s="100"/>
      <c r="M48" s="100"/>
      <c r="N48" s="100"/>
      <c r="O48" s="80"/>
    </row>
    <row r="49" spans="2:15" ht="14.4">
      <c r="B49" s="83"/>
      <c r="C49" s="79"/>
      <c r="D49" s="98"/>
      <c r="E49" s="98"/>
      <c r="F49" s="98"/>
      <c r="G49" s="98"/>
      <c r="H49" s="99"/>
      <c r="I49" s="99"/>
      <c r="J49" s="193" t="s">
        <v>393</v>
      </c>
      <c r="K49" s="420"/>
      <c r="L49" s="100"/>
      <c r="M49" s="100"/>
      <c r="N49" s="100"/>
      <c r="O49" s="80"/>
    </row>
    <row r="50" spans="2:15">
      <c r="B50" s="83"/>
      <c r="C50" s="79"/>
      <c r="D50" s="98"/>
      <c r="E50" s="98"/>
      <c r="F50" s="98"/>
      <c r="G50" s="98"/>
      <c r="H50" s="99"/>
      <c r="I50" s="99"/>
      <c r="J50" s="101"/>
      <c r="K50" s="420"/>
      <c r="L50" s="100"/>
      <c r="M50" s="100"/>
      <c r="N50" s="100"/>
      <c r="O50" s="80"/>
    </row>
    <row r="51" spans="2:15">
      <c r="B51" s="83"/>
      <c r="C51" s="79"/>
      <c r="D51" s="98"/>
      <c r="E51" s="98"/>
      <c r="F51" s="98"/>
      <c r="G51" s="98"/>
      <c r="H51" s="99"/>
      <c r="I51" s="99"/>
      <c r="J51" s="101"/>
      <c r="K51" s="420"/>
      <c r="L51" s="100"/>
      <c r="M51" s="100"/>
      <c r="N51" s="100"/>
      <c r="O51" s="80"/>
    </row>
    <row r="52" spans="2:15">
      <c r="B52" s="83"/>
      <c r="C52" s="79"/>
      <c r="D52" s="98"/>
      <c r="E52" s="98"/>
      <c r="F52" s="98"/>
      <c r="G52" s="98"/>
      <c r="H52" s="99"/>
      <c r="I52" s="99"/>
      <c r="J52" s="101"/>
      <c r="K52" s="420"/>
      <c r="L52" s="100"/>
      <c r="M52" s="100"/>
      <c r="N52" s="100"/>
      <c r="O52" s="80"/>
    </row>
    <row r="53" spans="2:15">
      <c r="B53" s="83"/>
      <c r="C53" s="79"/>
      <c r="D53" s="98"/>
      <c r="E53" s="98"/>
      <c r="F53" s="98"/>
      <c r="G53" s="98"/>
      <c r="H53" s="99"/>
      <c r="I53" s="99"/>
      <c r="J53" s="101"/>
      <c r="K53" s="420"/>
      <c r="L53" s="100"/>
      <c r="M53" s="100"/>
      <c r="N53" s="100"/>
      <c r="O53" s="80"/>
    </row>
    <row r="54" spans="2:15">
      <c r="B54" s="83"/>
      <c r="C54" s="79"/>
      <c r="D54" s="98"/>
      <c r="E54" s="98"/>
      <c r="F54" s="98"/>
      <c r="G54" s="98"/>
      <c r="H54" s="99"/>
      <c r="I54" s="99"/>
      <c r="J54" s="101"/>
      <c r="K54" s="420"/>
      <c r="L54" s="100"/>
      <c r="M54" s="100"/>
      <c r="N54" s="100"/>
      <c r="O54" s="80"/>
    </row>
    <row r="55" spans="2:15">
      <c r="B55" s="83"/>
      <c r="C55" s="79"/>
      <c r="D55" s="98"/>
      <c r="E55" s="98"/>
      <c r="F55" s="98"/>
      <c r="G55" s="98"/>
      <c r="H55" s="99"/>
      <c r="I55" s="99"/>
      <c r="J55" s="101"/>
      <c r="K55" s="420"/>
      <c r="L55" s="100"/>
      <c r="M55" s="100"/>
      <c r="N55" s="100"/>
      <c r="O55" s="80"/>
    </row>
    <row r="56" spans="2:15">
      <c r="B56" s="83"/>
      <c r="C56" s="79"/>
      <c r="D56" s="98"/>
      <c r="E56" s="98"/>
      <c r="F56" s="98"/>
      <c r="G56" s="98"/>
      <c r="H56" s="99"/>
      <c r="I56" s="99"/>
      <c r="J56" s="101"/>
      <c r="K56" s="420"/>
      <c r="L56" s="100"/>
      <c r="M56" s="100"/>
      <c r="N56" s="100"/>
      <c r="O56" s="80"/>
    </row>
    <row r="57" spans="2:15">
      <c r="B57" s="94"/>
      <c r="C57" s="90"/>
      <c r="D57" s="90"/>
      <c r="E57" s="90"/>
      <c r="F57" s="90"/>
      <c r="G57" s="90"/>
      <c r="H57" s="90"/>
      <c r="I57" s="90"/>
      <c r="J57" s="90"/>
      <c r="K57" s="421"/>
      <c r="L57" s="90"/>
      <c r="M57" s="90"/>
      <c r="N57" s="90"/>
      <c r="O57" s="91"/>
    </row>
  </sheetData>
  <sheetProtection formatCells="0" formatColumns="0" formatRows="0" selectLockedCells="1"/>
  <mergeCells count="69">
    <mergeCell ref="D30:H31"/>
    <mergeCell ref="I31:J31"/>
    <mergeCell ref="L32:N32"/>
    <mergeCell ref="H37:H40"/>
    <mergeCell ref="D41:H42"/>
    <mergeCell ref="I41:J41"/>
    <mergeCell ref="I42:J42"/>
    <mergeCell ref="D39:F40"/>
    <mergeCell ref="I39:J39"/>
    <mergeCell ref="I40:J40"/>
    <mergeCell ref="I37:J37"/>
    <mergeCell ref="I38:J38"/>
    <mergeCell ref="L42:N42"/>
    <mergeCell ref="L40:N40"/>
    <mergeCell ref="L6:N6"/>
    <mergeCell ref="D8:D13"/>
    <mergeCell ref="E8:H9"/>
    <mergeCell ref="E10:H11"/>
    <mergeCell ref="E12:H13"/>
    <mergeCell ref="I13:J13"/>
    <mergeCell ref="I9:J9"/>
    <mergeCell ref="I8:J8"/>
    <mergeCell ref="I10:J10"/>
    <mergeCell ref="I11:J11"/>
    <mergeCell ref="I12:J12"/>
    <mergeCell ref="L9:N9"/>
    <mergeCell ref="L11:N11"/>
    <mergeCell ref="L13:N13"/>
    <mergeCell ref="I6:J6"/>
    <mergeCell ref="I7:J7"/>
    <mergeCell ref="D43:E47"/>
    <mergeCell ref="D28:H29"/>
    <mergeCell ref="D35:J36"/>
    <mergeCell ref="D14:D27"/>
    <mergeCell ref="E14:H15"/>
    <mergeCell ref="E22:H23"/>
    <mergeCell ref="E26:H27"/>
    <mergeCell ref="D37:F38"/>
    <mergeCell ref="I15:J15"/>
    <mergeCell ref="I22:J22"/>
    <mergeCell ref="I23:J23"/>
    <mergeCell ref="E24:H25"/>
    <mergeCell ref="I24:J24"/>
    <mergeCell ref="I25:J25"/>
    <mergeCell ref="E16:H17"/>
    <mergeCell ref="I30:J30"/>
    <mergeCell ref="I16:J16"/>
    <mergeCell ref="I17:J17"/>
    <mergeCell ref="I18:J18"/>
    <mergeCell ref="I19:J19"/>
    <mergeCell ref="I14:J14"/>
    <mergeCell ref="I20:J20"/>
    <mergeCell ref="I21:J21"/>
    <mergeCell ref="L23:N23"/>
    <mergeCell ref="E18:H19"/>
    <mergeCell ref="E20:H21"/>
    <mergeCell ref="L19:N19"/>
    <mergeCell ref="I26:J26"/>
    <mergeCell ref="I27:J27"/>
    <mergeCell ref="L35:N35"/>
    <mergeCell ref="I28:J28"/>
    <mergeCell ref="I29:J29"/>
    <mergeCell ref="L27:N27"/>
    <mergeCell ref="L15:N15"/>
    <mergeCell ref="L17:N17"/>
    <mergeCell ref="L29:N29"/>
    <mergeCell ref="L38:N38"/>
    <mergeCell ref="L21:N21"/>
    <mergeCell ref="L31:N31"/>
  </mergeCells>
  <phoneticPr fontId="1"/>
  <pageMargins left="0.75" right="0.75" top="1" bottom="1" header="0.51200000000000001" footer="0.51200000000000001"/>
  <pageSetup paperSize="9" scale="6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025">
              <controlPr defaultSize="0" autoFill="0" autoLine="0" autoPict="0">
                <anchor moveWithCells="1">
                  <from>
                    <xdr:col>5</xdr:col>
                    <xdr:colOff>45720</xdr:colOff>
                    <xdr:row>42</xdr:row>
                    <xdr:rowOff>22860</xdr:rowOff>
                  </from>
                  <to>
                    <xdr:col>7</xdr:col>
                    <xdr:colOff>30480</xdr:colOff>
                    <xdr:row>43</xdr:row>
                    <xdr:rowOff>0</xdr:rowOff>
                  </to>
                </anchor>
              </controlPr>
            </control>
          </mc:Choice>
        </mc:AlternateContent>
        <mc:AlternateContent xmlns:mc="http://schemas.openxmlformats.org/markup-compatibility/2006">
          <mc:Choice Requires="x14">
            <control shapeId="34818" r:id="rId5" name="Option Button 1026">
              <controlPr defaultSize="0" autoFill="0" autoLine="0" autoPict="0">
                <anchor moveWithCells="1">
                  <from>
                    <xdr:col>5</xdr:col>
                    <xdr:colOff>45720</xdr:colOff>
                    <xdr:row>43</xdr:row>
                    <xdr:rowOff>22860</xdr:rowOff>
                  </from>
                  <to>
                    <xdr:col>7</xdr:col>
                    <xdr:colOff>30480</xdr:colOff>
                    <xdr:row>44</xdr:row>
                    <xdr:rowOff>0</xdr:rowOff>
                  </to>
                </anchor>
              </controlPr>
            </control>
          </mc:Choice>
        </mc:AlternateContent>
        <mc:AlternateContent xmlns:mc="http://schemas.openxmlformats.org/markup-compatibility/2006">
          <mc:Choice Requires="x14">
            <control shapeId="34819" r:id="rId6" name="Option Button 1027">
              <controlPr defaultSize="0" autoFill="0" autoLine="0" autoPict="0">
                <anchor moveWithCells="1">
                  <from>
                    <xdr:col>5</xdr:col>
                    <xdr:colOff>45720</xdr:colOff>
                    <xdr:row>44</xdr:row>
                    <xdr:rowOff>22860</xdr:rowOff>
                  </from>
                  <to>
                    <xdr:col>7</xdr:col>
                    <xdr:colOff>30480</xdr:colOff>
                    <xdr:row>45</xdr:row>
                    <xdr:rowOff>0</xdr:rowOff>
                  </to>
                </anchor>
              </controlPr>
            </control>
          </mc:Choice>
        </mc:AlternateContent>
        <mc:AlternateContent xmlns:mc="http://schemas.openxmlformats.org/markup-compatibility/2006">
          <mc:Choice Requires="x14">
            <control shapeId="34820" r:id="rId7" name="Option Button 1028">
              <controlPr defaultSize="0" autoFill="0" autoLine="0" autoPict="0">
                <anchor moveWithCells="1">
                  <from>
                    <xdr:col>5</xdr:col>
                    <xdr:colOff>45720</xdr:colOff>
                    <xdr:row>45</xdr:row>
                    <xdr:rowOff>22860</xdr:rowOff>
                  </from>
                  <to>
                    <xdr:col>7</xdr:col>
                    <xdr:colOff>30480</xdr:colOff>
                    <xdr:row>46</xdr:row>
                    <xdr:rowOff>0</xdr:rowOff>
                  </to>
                </anchor>
              </controlPr>
            </control>
          </mc:Choice>
        </mc:AlternateContent>
        <mc:AlternateContent xmlns:mc="http://schemas.openxmlformats.org/markup-compatibility/2006">
          <mc:Choice Requires="x14">
            <control shapeId="34821" r:id="rId8" name="Option Button 1029">
              <controlPr defaultSize="0" autoFill="0" autoLine="0" autoPict="0">
                <anchor moveWithCells="1">
                  <from>
                    <xdr:col>5</xdr:col>
                    <xdr:colOff>45720</xdr:colOff>
                    <xdr:row>46</xdr:row>
                    <xdr:rowOff>83820</xdr:rowOff>
                  </from>
                  <to>
                    <xdr:col>7</xdr:col>
                    <xdr:colOff>30480</xdr:colOff>
                    <xdr:row>46</xdr:row>
                    <xdr:rowOff>297180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27DE8AE7-B222-466D-A880-7C6A1E0736BE}">
            <xm:f>IF('③－2環境負荷低減計画'!$P$22=2,TRUE,FALSE)</xm:f>
            <x14:dxf>
              <fill>
                <patternFill>
                  <bgColor theme="0" tint="-0.24994659260841701"/>
                </patternFill>
              </fill>
            </x14:dxf>
          </x14:cfRule>
          <x14:cfRule type="expression" priority="4" id="{096C8B7D-326E-448D-8D1A-9C1594F48931}">
            <xm:f>IF('③－2環境負荷低減計画'!$P$22=1,TRUE,FALSE)</xm:f>
            <x14:dxf>
              <fill>
                <patternFill>
                  <bgColor rgb="FFFFC000"/>
                </patternFill>
              </fill>
            </x14:dxf>
          </x14:cfRule>
          <xm:sqref>K31</xm:sqref>
        </x14:conditionalFormatting>
        <x14:conditionalFormatting xmlns:xm="http://schemas.microsoft.com/office/excel/2006/main">
          <x14:cfRule type="expression" priority="1" id="{007205E8-7A87-4D11-AF4C-05F27FC79572}">
            <xm:f>IF('③－2環境負荷低減計画'!$P$22=1,TRUE,FALSE)</xm:f>
            <x14:dxf>
              <fill>
                <patternFill>
                  <bgColor theme="0" tint="-0.24994659260841701"/>
                </patternFill>
              </fill>
            </x14:dxf>
          </x14:cfRule>
          <x14:cfRule type="expression" priority="3" id="{011FB1A6-64DF-4FF5-B883-5174A377153F}">
            <xm:f>IF('③－2環境負荷低減計画'!$P$22=2,TRUE,FALSE)</xm:f>
            <x14:dxf>
              <fill>
                <patternFill>
                  <bgColor rgb="FFFFC000"/>
                </patternFill>
              </fill>
            </x14:dxf>
          </x14:cfRule>
          <xm:sqref>K42</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10"/>
  </sheetPr>
  <dimension ref="A2:M124"/>
  <sheetViews>
    <sheetView view="pageBreakPreview" zoomScaleNormal="160" zoomScaleSheetLayoutView="100" workbookViewId="0">
      <selection activeCell="C27" sqref="C27:L33"/>
    </sheetView>
  </sheetViews>
  <sheetFormatPr defaultRowHeight="13.2"/>
  <cols>
    <col min="1" max="1" width="2.77734375" customWidth="1"/>
    <col min="2" max="2" width="3.77734375" customWidth="1"/>
    <col min="3" max="12" width="8.77734375" customWidth="1"/>
    <col min="13" max="13" width="3.77734375" customWidth="1"/>
  </cols>
  <sheetData>
    <row r="2" spans="2:13" ht="19.95" customHeight="1">
      <c r="B2" s="716" t="s">
        <v>41</v>
      </c>
      <c r="C2" s="716"/>
      <c r="D2" s="716"/>
      <c r="E2" s="716"/>
      <c r="F2" s="716"/>
      <c r="G2" s="716"/>
      <c r="H2" s="716"/>
      <c r="I2" s="716"/>
      <c r="J2" s="716"/>
      <c r="K2" s="716"/>
      <c r="L2" s="716"/>
      <c r="M2" s="716"/>
    </row>
    <row r="3" spans="2:13" ht="10.199999999999999" customHeight="1">
      <c r="B3" s="154"/>
      <c r="C3" s="155"/>
      <c r="D3" s="155"/>
      <c r="E3" s="155"/>
      <c r="F3" s="155"/>
      <c r="G3" s="155"/>
      <c r="H3" s="155"/>
      <c r="I3" s="155"/>
      <c r="J3" s="155"/>
      <c r="K3" s="155"/>
      <c r="L3" s="155"/>
      <c r="M3" s="156"/>
    </row>
    <row r="4" spans="2:13" s="43" customFormat="1" ht="15.6">
      <c r="B4" s="157"/>
      <c r="C4" s="199" t="s">
        <v>37</v>
      </c>
      <c r="D4" s="158"/>
      <c r="E4" s="158"/>
      <c r="F4" s="158"/>
      <c r="G4" s="158"/>
      <c r="H4" s="158"/>
      <c r="I4" s="158"/>
      <c r="J4" s="158"/>
      <c r="K4" s="158"/>
      <c r="L4" s="158"/>
      <c r="M4" s="159"/>
    </row>
    <row r="5" spans="2:13">
      <c r="B5" s="160"/>
      <c r="C5" s="161"/>
      <c r="D5" s="161"/>
      <c r="E5" s="161"/>
      <c r="F5" s="161"/>
      <c r="G5" s="161"/>
      <c r="H5" s="161"/>
      <c r="I5" s="161"/>
      <c r="J5" s="161"/>
      <c r="K5" s="161"/>
      <c r="L5" s="161"/>
      <c r="M5" s="470"/>
    </row>
    <row r="6" spans="2:13">
      <c r="B6" s="160"/>
      <c r="C6" s="200" t="s">
        <v>245</v>
      </c>
      <c r="D6" s="161"/>
      <c r="E6" s="161"/>
      <c r="F6" s="161"/>
      <c r="G6" s="161"/>
      <c r="H6" s="161"/>
      <c r="I6" s="161"/>
      <c r="J6" s="161"/>
      <c r="K6" s="161"/>
      <c r="L6" s="161"/>
      <c r="M6" s="470"/>
    </row>
    <row r="7" spans="2:13">
      <c r="B7" s="160"/>
      <c r="C7" s="161"/>
      <c r="D7" s="161"/>
      <c r="E7" s="161"/>
      <c r="F7" s="161"/>
      <c r="G7" s="161"/>
      <c r="H7" s="161"/>
      <c r="I7" s="161"/>
      <c r="J7" s="161"/>
      <c r="K7" s="161"/>
      <c r="L7" s="161"/>
      <c r="M7" s="470"/>
    </row>
    <row r="8" spans="2:13">
      <c r="B8" s="160"/>
      <c r="C8" s="161"/>
      <c r="D8" s="161"/>
      <c r="E8" s="161"/>
      <c r="F8" s="161"/>
      <c r="G8" s="161"/>
      <c r="H8" s="161"/>
      <c r="I8" s="161"/>
      <c r="J8" s="161"/>
      <c r="K8" s="161"/>
      <c r="L8" s="161"/>
      <c r="M8" s="470"/>
    </row>
    <row r="9" spans="2:13">
      <c r="B9" s="160"/>
      <c r="C9" s="161"/>
      <c r="D9" s="161"/>
      <c r="E9" s="161"/>
      <c r="F9" s="161"/>
      <c r="G9" s="161"/>
      <c r="H9" s="161"/>
      <c r="I9" s="161"/>
      <c r="J9" s="161"/>
      <c r="K9" s="161"/>
      <c r="L9" s="161"/>
      <c r="M9" s="470"/>
    </row>
    <row r="10" spans="2:13">
      <c r="B10" s="160"/>
      <c r="C10" s="161"/>
      <c r="D10" s="161"/>
      <c r="E10" s="161"/>
      <c r="F10" s="161"/>
      <c r="G10" s="161"/>
      <c r="H10" s="161"/>
      <c r="I10" s="161"/>
      <c r="J10" s="161"/>
      <c r="K10" s="161"/>
      <c r="L10" s="161"/>
      <c r="M10" s="470"/>
    </row>
    <row r="11" spans="2:13">
      <c r="B11" s="160"/>
      <c r="C11" s="161"/>
      <c r="D11" s="161"/>
      <c r="E11" s="161"/>
      <c r="F11" s="161"/>
      <c r="G11" s="161"/>
      <c r="H11" s="161"/>
      <c r="I11" s="161"/>
      <c r="J11" s="161"/>
      <c r="K11" s="161"/>
      <c r="L11" s="161"/>
      <c r="M11" s="470"/>
    </row>
    <row r="12" spans="2:13" s="43" customFormat="1">
      <c r="B12" s="157"/>
      <c r="C12" s="201" t="s">
        <v>246</v>
      </c>
      <c r="D12" s="158"/>
      <c r="E12" s="158"/>
      <c r="F12" s="158"/>
      <c r="G12" s="158"/>
      <c r="H12" s="158"/>
      <c r="I12" s="158"/>
      <c r="J12" s="158"/>
      <c r="K12" s="158"/>
      <c r="L12" s="158"/>
      <c r="M12" s="159"/>
    </row>
    <row r="13" spans="2:13">
      <c r="B13" s="160"/>
      <c r="C13" s="200" t="s">
        <v>247</v>
      </c>
      <c r="D13" s="161"/>
      <c r="E13" s="161"/>
      <c r="F13" s="161"/>
      <c r="G13" s="161"/>
      <c r="H13" s="161"/>
      <c r="I13" s="161"/>
      <c r="J13" s="161"/>
      <c r="K13" s="161"/>
      <c r="L13" s="161"/>
      <c r="M13" s="470"/>
    </row>
    <row r="14" spans="2:13">
      <c r="B14" s="160"/>
      <c r="C14" s="161"/>
      <c r="D14" s="161"/>
      <c r="E14" s="161"/>
      <c r="F14" s="161"/>
      <c r="G14" s="161"/>
      <c r="H14" s="161"/>
      <c r="I14" s="161"/>
      <c r="J14" s="161"/>
      <c r="K14" s="161"/>
      <c r="L14" s="161"/>
      <c r="M14" s="470"/>
    </row>
    <row r="15" spans="2:13">
      <c r="B15" s="160"/>
      <c r="C15" s="161"/>
      <c r="D15" s="161"/>
      <c r="E15" s="161"/>
      <c r="F15" s="161"/>
      <c r="G15" s="161"/>
      <c r="H15" s="161"/>
      <c r="I15" s="161"/>
      <c r="J15" s="161"/>
      <c r="K15" s="161"/>
      <c r="L15" s="161"/>
      <c r="M15" s="470"/>
    </row>
    <row r="16" spans="2:13">
      <c r="B16" s="160"/>
      <c r="C16" s="161"/>
      <c r="D16" s="161"/>
      <c r="E16" s="161"/>
      <c r="F16" s="161"/>
      <c r="G16" s="161"/>
      <c r="H16" s="161"/>
      <c r="I16" s="161"/>
      <c r="J16" s="161"/>
      <c r="K16" s="161"/>
      <c r="L16" s="161"/>
      <c r="M16" s="470"/>
    </row>
    <row r="17" spans="2:13">
      <c r="B17" s="160"/>
      <c r="C17" s="161"/>
      <c r="D17" s="161"/>
      <c r="E17" s="161"/>
      <c r="F17" s="161"/>
      <c r="G17" s="161"/>
      <c r="H17" s="161"/>
      <c r="I17" s="161"/>
      <c r="J17" s="161"/>
      <c r="K17" s="161"/>
      <c r="L17" s="161"/>
      <c r="M17" s="470"/>
    </row>
    <row r="18" spans="2:13">
      <c r="B18" s="160"/>
      <c r="C18" s="161"/>
      <c r="D18" s="161"/>
      <c r="E18" s="161"/>
      <c r="F18" s="161"/>
      <c r="G18" s="161"/>
      <c r="H18" s="161"/>
      <c r="I18" s="161"/>
      <c r="J18" s="161"/>
      <c r="K18" s="161"/>
      <c r="L18" s="161"/>
      <c r="M18" s="470"/>
    </row>
    <row r="19" spans="2:13" ht="13.8" thickBot="1">
      <c r="B19" s="478"/>
      <c r="C19" s="489" t="s">
        <v>544</v>
      </c>
      <c r="D19" s="488"/>
      <c r="E19" s="487"/>
      <c r="F19" s="486" t="str">
        <f>'③－1環境負荷低減計画'!E4+2017&amp;"年度"</f>
        <v>2023年度</v>
      </c>
      <c r="G19" s="161"/>
      <c r="H19" s="161"/>
      <c r="I19" s="161"/>
      <c r="J19" s="161"/>
      <c r="K19" s="161"/>
      <c r="L19" s="161"/>
      <c r="M19" s="470"/>
    </row>
    <row r="20" spans="2:13" ht="13.8" thickTop="1">
      <c r="B20" s="160"/>
      <c r="C20" s="479" t="s">
        <v>545</v>
      </c>
      <c r="D20" s="386"/>
      <c r="E20" s="387" t="s">
        <v>546</v>
      </c>
      <c r="F20" s="392">
        <f>'⑤-３負荷チェックシート（廃棄物排出量）'!J34</f>
        <v>0</v>
      </c>
      <c r="G20" s="161"/>
      <c r="H20" s="161"/>
      <c r="I20" s="161"/>
      <c r="J20" s="161"/>
      <c r="K20" s="161"/>
      <c r="L20" s="161"/>
      <c r="M20" s="470"/>
    </row>
    <row r="21" spans="2:13">
      <c r="B21" s="160"/>
      <c r="C21" s="718" t="str">
        <f>CONCATENATE("原単位（",'⑤-３負荷チェックシート（廃棄物排出量）'!$B$41,"）")</f>
        <v>原単位（）</v>
      </c>
      <c r="D21" s="719"/>
      <c r="E21" s="481" t="str">
        <f>'⑤-３負荷チェックシート（廃棄物排出量）'!$L$41</f>
        <v/>
      </c>
      <c r="F21" s="484" t="str">
        <f>IFERROR(F20/SUM('⑤-３負荷チェックシート（廃棄物排出量）'!D43:E47),"")</f>
        <v/>
      </c>
      <c r="G21" s="372"/>
      <c r="H21" s="372"/>
      <c r="I21" s="372"/>
      <c r="J21" s="372"/>
      <c r="K21" s="372"/>
      <c r="L21" s="372"/>
      <c r="M21" s="470"/>
    </row>
    <row r="22" spans="2:13">
      <c r="B22" s="160"/>
      <c r="C22" s="483"/>
      <c r="D22" s="480"/>
      <c r="E22" s="482"/>
      <c r="F22" s="485"/>
      <c r="G22" s="372"/>
      <c r="H22" s="372"/>
      <c r="I22" s="372"/>
      <c r="J22" s="372"/>
      <c r="K22" s="372"/>
      <c r="L22" s="372"/>
      <c r="M22" s="470"/>
    </row>
    <row r="23" spans="2:13" ht="15.6">
      <c r="B23" s="160"/>
      <c r="C23" s="476" t="s">
        <v>440</v>
      </c>
      <c r="D23" s="161"/>
      <c r="E23" s="161"/>
      <c r="F23" s="161"/>
      <c r="G23" s="161"/>
      <c r="H23" s="161"/>
      <c r="I23" s="161"/>
      <c r="J23" s="161"/>
      <c r="K23" s="161"/>
      <c r="L23" s="161"/>
      <c r="M23" s="470"/>
    </row>
    <row r="24" spans="2:13">
      <c r="B24" s="160"/>
      <c r="C24" s="161"/>
      <c r="D24" s="161"/>
      <c r="E24" s="161"/>
      <c r="F24" s="161"/>
      <c r="G24" s="161"/>
      <c r="H24" s="161"/>
      <c r="I24" s="161"/>
      <c r="J24" s="161"/>
      <c r="K24" s="161"/>
      <c r="L24" s="161"/>
      <c r="M24" s="470"/>
    </row>
    <row r="25" spans="2:13">
      <c r="B25" s="160"/>
      <c r="C25" s="200" t="s">
        <v>431</v>
      </c>
      <c r="D25" s="161"/>
      <c r="E25" s="161"/>
      <c r="F25" s="161"/>
      <c r="G25" s="161"/>
      <c r="H25" s="161"/>
      <c r="I25" s="161"/>
      <c r="J25" s="161"/>
      <c r="K25" s="161"/>
      <c r="L25" s="161"/>
      <c r="M25" s="470"/>
    </row>
    <row r="26" spans="2:13">
      <c r="B26" s="160"/>
      <c r="C26" s="161" t="s">
        <v>432</v>
      </c>
      <c r="D26" s="161"/>
      <c r="E26" s="161"/>
      <c r="F26" s="161"/>
      <c r="G26" s="161"/>
      <c r="H26" s="161"/>
      <c r="I26" s="161"/>
      <c r="J26" s="161"/>
      <c r="K26" s="161"/>
      <c r="L26" s="161"/>
      <c r="M26" s="470"/>
    </row>
    <row r="27" spans="2:13" ht="13.2" customHeight="1">
      <c r="B27" s="160"/>
      <c r="C27" s="717"/>
      <c r="D27" s="717"/>
      <c r="E27" s="717"/>
      <c r="F27" s="717"/>
      <c r="G27" s="717"/>
      <c r="H27" s="717"/>
      <c r="I27" s="717"/>
      <c r="J27" s="717"/>
      <c r="K27" s="717"/>
      <c r="L27" s="717"/>
      <c r="M27" s="470"/>
    </row>
    <row r="28" spans="2:13">
      <c r="B28" s="160"/>
      <c r="C28" s="717"/>
      <c r="D28" s="717"/>
      <c r="E28" s="717"/>
      <c r="F28" s="717"/>
      <c r="G28" s="717"/>
      <c r="H28" s="717"/>
      <c r="I28" s="717"/>
      <c r="J28" s="717"/>
      <c r="K28" s="717"/>
      <c r="L28" s="717"/>
      <c r="M28" s="470"/>
    </row>
    <row r="29" spans="2:13">
      <c r="B29" s="160"/>
      <c r="C29" s="717"/>
      <c r="D29" s="717"/>
      <c r="E29" s="717"/>
      <c r="F29" s="717"/>
      <c r="G29" s="717"/>
      <c r="H29" s="717"/>
      <c r="I29" s="717"/>
      <c r="J29" s="717"/>
      <c r="K29" s="717"/>
      <c r="L29" s="717"/>
      <c r="M29" s="470"/>
    </row>
    <row r="30" spans="2:13">
      <c r="B30" s="160"/>
      <c r="C30" s="717"/>
      <c r="D30" s="717"/>
      <c r="E30" s="717"/>
      <c r="F30" s="717"/>
      <c r="G30" s="717"/>
      <c r="H30" s="717"/>
      <c r="I30" s="717"/>
      <c r="J30" s="717"/>
      <c r="K30" s="717"/>
      <c r="L30" s="717"/>
      <c r="M30" s="470"/>
    </row>
    <row r="31" spans="2:13">
      <c r="B31" s="160"/>
      <c r="C31" s="717"/>
      <c r="D31" s="717"/>
      <c r="E31" s="717"/>
      <c r="F31" s="717"/>
      <c r="G31" s="717"/>
      <c r="H31" s="717"/>
      <c r="I31" s="717"/>
      <c r="J31" s="717"/>
      <c r="K31" s="717"/>
      <c r="L31" s="717"/>
      <c r="M31" s="470"/>
    </row>
    <row r="32" spans="2:13">
      <c r="B32" s="160"/>
      <c r="C32" s="717"/>
      <c r="D32" s="717"/>
      <c r="E32" s="717"/>
      <c r="F32" s="717"/>
      <c r="G32" s="717"/>
      <c r="H32" s="717"/>
      <c r="I32" s="717"/>
      <c r="J32" s="717"/>
      <c r="K32" s="717"/>
      <c r="L32" s="717"/>
      <c r="M32" s="470"/>
    </row>
    <row r="33" spans="1:13">
      <c r="B33" s="160"/>
      <c r="C33" s="717"/>
      <c r="D33" s="717"/>
      <c r="E33" s="717"/>
      <c r="F33" s="717"/>
      <c r="G33" s="717"/>
      <c r="H33" s="717"/>
      <c r="I33" s="717"/>
      <c r="J33" s="717"/>
      <c r="K33" s="717"/>
      <c r="L33" s="717"/>
      <c r="M33" s="470"/>
    </row>
    <row r="34" spans="1:13">
      <c r="B34" s="160"/>
      <c r="C34" s="228"/>
      <c r="D34" s="228"/>
      <c r="E34" s="228"/>
      <c r="F34" s="228"/>
      <c r="G34" s="228"/>
      <c r="H34" s="228"/>
      <c r="I34" s="228"/>
      <c r="J34" s="228"/>
      <c r="K34" s="228"/>
      <c r="L34" s="228"/>
      <c r="M34" s="470"/>
    </row>
    <row r="35" spans="1:13">
      <c r="B35" s="160"/>
      <c r="C35" s="374" t="s">
        <v>556</v>
      </c>
      <c r="D35" s="228"/>
      <c r="E35" s="228"/>
      <c r="F35" s="228"/>
      <c r="G35" s="228"/>
      <c r="H35" s="228"/>
      <c r="I35" s="228"/>
      <c r="J35" s="228"/>
      <c r="K35" s="228"/>
      <c r="L35" s="228"/>
      <c r="M35" s="470"/>
    </row>
    <row r="36" spans="1:13">
      <c r="B36" s="160"/>
      <c r="C36" s="717"/>
      <c r="D36" s="717"/>
      <c r="E36" s="717"/>
      <c r="F36" s="717"/>
      <c r="G36" s="717"/>
      <c r="H36" s="717"/>
      <c r="I36" s="717"/>
      <c r="J36" s="717"/>
      <c r="K36" s="717"/>
      <c r="L36" s="717"/>
      <c r="M36" s="470"/>
    </row>
    <row r="37" spans="1:13">
      <c r="B37" s="160"/>
      <c r="C37" s="717"/>
      <c r="D37" s="717"/>
      <c r="E37" s="717"/>
      <c r="F37" s="717"/>
      <c r="G37" s="717"/>
      <c r="H37" s="717"/>
      <c r="I37" s="717"/>
      <c r="J37" s="717"/>
      <c r="K37" s="717"/>
      <c r="L37" s="717"/>
      <c r="M37" s="470"/>
    </row>
    <row r="38" spans="1:13">
      <c r="B38" s="160"/>
      <c r="C38" s="717"/>
      <c r="D38" s="717"/>
      <c r="E38" s="717"/>
      <c r="F38" s="717"/>
      <c r="G38" s="717"/>
      <c r="H38" s="717"/>
      <c r="I38" s="717"/>
      <c r="J38" s="717"/>
      <c r="K38" s="717"/>
      <c r="L38" s="717"/>
      <c r="M38" s="470"/>
    </row>
    <row r="39" spans="1:13">
      <c r="B39" s="160"/>
      <c r="C39" s="228"/>
      <c r="D39" s="228"/>
      <c r="E39" s="228"/>
      <c r="F39" s="228"/>
      <c r="G39" s="228"/>
      <c r="H39" s="228"/>
      <c r="I39" s="228"/>
      <c r="J39" s="228"/>
      <c r="K39" s="228"/>
      <c r="L39" s="228"/>
      <c r="M39" s="470"/>
    </row>
    <row r="40" spans="1:13">
      <c r="B40" s="160"/>
      <c r="C40" s="374" t="s">
        <v>439</v>
      </c>
      <c r="D40" s="228"/>
      <c r="E40" s="228"/>
      <c r="F40" s="228"/>
      <c r="G40" s="228"/>
      <c r="H40" s="228"/>
      <c r="I40" s="228"/>
      <c r="J40" s="228"/>
      <c r="K40" s="228"/>
      <c r="L40" s="228"/>
      <c r="M40" s="470"/>
    </row>
    <row r="41" spans="1:13">
      <c r="B41" s="160"/>
      <c r="C41" s="717"/>
      <c r="D41" s="717"/>
      <c r="E41" s="717"/>
      <c r="F41" s="717"/>
      <c r="G41" s="717"/>
      <c r="H41" s="717"/>
      <c r="I41" s="717"/>
      <c r="J41" s="717"/>
      <c r="K41" s="717"/>
      <c r="L41" s="717"/>
      <c r="M41" s="470"/>
    </row>
    <row r="42" spans="1:13">
      <c r="B42" s="160"/>
      <c r="C42" s="717"/>
      <c r="D42" s="717"/>
      <c r="E42" s="717"/>
      <c r="F42" s="717"/>
      <c r="G42" s="717"/>
      <c r="H42" s="717"/>
      <c r="I42" s="717"/>
      <c r="J42" s="717"/>
      <c r="K42" s="717"/>
      <c r="L42" s="717"/>
      <c r="M42" s="470"/>
    </row>
    <row r="43" spans="1:13">
      <c r="B43" s="160"/>
      <c r="C43" s="717"/>
      <c r="D43" s="717"/>
      <c r="E43" s="717"/>
      <c r="F43" s="717"/>
      <c r="G43" s="717"/>
      <c r="H43" s="717"/>
      <c r="I43" s="717"/>
      <c r="J43" s="717"/>
      <c r="K43" s="717"/>
      <c r="L43" s="717"/>
      <c r="M43" s="470"/>
    </row>
    <row r="44" spans="1:13">
      <c r="B44" s="160"/>
      <c r="C44" s="717"/>
      <c r="D44" s="717"/>
      <c r="E44" s="717"/>
      <c r="F44" s="717"/>
      <c r="G44" s="717"/>
      <c r="H44" s="717"/>
      <c r="I44" s="717"/>
      <c r="J44" s="717"/>
      <c r="K44" s="717"/>
      <c r="L44" s="717"/>
      <c r="M44" s="470"/>
    </row>
    <row r="45" spans="1:13">
      <c r="A45" s="470"/>
      <c r="B45" s="160"/>
      <c r="C45" s="717"/>
      <c r="D45" s="717"/>
      <c r="E45" s="717"/>
      <c r="F45" s="717"/>
      <c r="G45" s="717"/>
      <c r="H45" s="717"/>
      <c r="I45" s="717"/>
      <c r="J45" s="717"/>
      <c r="K45" s="717"/>
      <c r="L45" s="717"/>
      <c r="M45" s="470"/>
    </row>
    <row r="46" spans="1:13">
      <c r="A46" s="470"/>
      <c r="B46" s="160"/>
      <c r="C46" s="717"/>
      <c r="D46" s="717"/>
      <c r="E46" s="717"/>
      <c r="F46" s="717"/>
      <c r="G46" s="717"/>
      <c r="H46" s="717"/>
      <c r="I46" s="717"/>
      <c r="J46" s="717"/>
      <c r="K46" s="717"/>
      <c r="L46" s="717"/>
      <c r="M46" s="470"/>
    </row>
    <row r="47" spans="1:13">
      <c r="A47" s="470"/>
      <c r="B47" s="160"/>
      <c r="C47" s="228"/>
      <c r="D47" s="228"/>
      <c r="E47" s="228"/>
      <c r="F47" s="228"/>
      <c r="G47" s="228"/>
      <c r="H47" s="228"/>
      <c r="I47" s="228"/>
      <c r="J47" s="228"/>
      <c r="K47" s="228"/>
      <c r="L47" s="228"/>
      <c r="M47" s="470"/>
    </row>
    <row r="48" spans="1:13" ht="15.6" customHeight="1">
      <c r="A48" s="470"/>
      <c r="B48" s="160"/>
      <c r="C48" s="393" t="s">
        <v>422</v>
      </c>
      <c r="D48" s="228"/>
      <c r="E48" s="228"/>
      <c r="F48" s="228"/>
      <c r="G48" s="228"/>
      <c r="H48" s="228"/>
      <c r="I48" s="228"/>
      <c r="J48" s="228"/>
      <c r="K48" s="228"/>
      <c r="L48" s="228"/>
      <c r="M48" s="470"/>
    </row>
    <row r="49" spans="1:13">
      <c r="A49" s="470"/>
      <c r="B49" s="160"/>
      <c r="C49" s="228"/>
      <c r="D49" s="228"/>
      <c r="E49" s="228"/>
      <c r="F49" s="228"/>
      <c r="G49" s="228"/>
      <c r="H49" s="228"/>
      <c r="I49" s="228"/>
      <c r="J49" s="228"/>
      <c r="K49" s="228"/>
      <c r="L49" s="228"/>
      <c r="M49" s="470"/>
    </row>
    <row r="50" spans="1:13">
      <c r="A50" s="470"/>
      <c r="B50" s="160"/>
      <c r="C50" s="228"/>
      <c r="D50" s="710" t="s">
        <v>441</v>
      </c>
      <c r="E50" s="717"/>
      <c r="F50" s="717"/>
      <c r="G50" s="717"/>
      <c r="H50" s="717"/>
      <c r="I50" s="717"/>
      <c r="J50" s="717"/>
      <c r="K50" s="717"/>
      <c r="L50" s="717"/>
      <c r="M50" s="470"/>
    </row>
    <row r="51" spans="1:13">
      <c r="A51" s="470"/>
      <c r="B51" s="160"/>
      <c r="C51" s="228"/>
      <c r="D51" s="710"/>
      <c r="E51" s="717"/>
      <c r="F51" s="717"/>
      <c r="G51" s="717"/>
      <c r="H51" s="717"/>
      <c r="I51" s="717"/>
      <c r="J51" s="717"/>
      <c r="K51" s="717"/>
      <c r="L51" s="717"/>
      <c r="M51" s="470"/>
    </row>
    <row r="52" spans="1:13">
      <c r="A52" s="470"/>
      <c r="B52" s="160"/>
      <c r="C52" s="228"/>
      <c r="D52" s="471"/>
      <c r="E52" s="228"/>
      <c r="F52" s="228"/>
      <c r="G52" s="228"/>
      <c r="H52" s="228"/>
      <c r="I52" s="228"/>
      <c r="J52" s="228"/>
      <c r="K52" s="228"/>
      <c r="L52" s="228"/>
      <c r="M52" s="470"/>
    </row>
    <row r="53" spans="1:13">
      <c r="A53" s="470"/>
      <c r="B53" s="160"/>
      <c r="C53" s="228"/>
      <c r="D53" s="710" t="s">
        <v>442</v>
      </c>
      <c r="E53" s="711"/>
      <c r="F53" s="711"/>
      <c r="G53" s="711"/>
      <c r="H53" s="711"/>
      <c r="I53" s="711"/>
      <c r="J53" s="711"/>
      <c r="K53" s="711"/>
      <c r="L53" s="711"/>
      <c r="M53" s="470"/>
    </row>
    <row r="54" spans="1:13">
      <c r="A54" s="470"/>
      <c r="B54" s="160"/>
      <c r="C54" s="228"/>
      <c r="D54" s="710"/>
      <c r="E54" s="711"/>
      <c r="F54" s="711"/>
      <c r="G54" s="711"/>
      <c r="H54" s="711"/>
      <c r="I54" s="711"/>
      <c r="J54" s="711"/>
      <c r="K54" s="711"/>
      <c r="L54" s="711"/>
      <c r="M54" s="470"/>
    </row>
    <row r="55" spans="1:13">
      <c r="A55" s="470"/>
      <c r="B55" s="160"/>
      <c r="C55" s="228"/>
      <c r="D55" s="228"/>
      <c r="E55" s="228"/>
      <c r="F55" s="228"/>
      <c r="G55" s="228"/>
      <c r="H55" s="228"/>
      <c r="I55" s="228"/>
      <c r="J55" s="228"/>
      <c r="K55" s="228"/>
      <c r="L55" s="228"/>
      <c r="M55" s="470"/>
    </row>
    <row r="56" spans="1:13">
      <c r="A56" s="470"/>
      <c r="B56" s="160"/>
      <c r="C56" s="228"/>
      <c r="D56" s="710" t="s">
        <v>443</v>
      </c>
      <c r="E56" s="711"/>
      <c r="F56" s="711"/>
      <c r="G56" s="711"/>
      <c r="H56" s="711"/>
      <c r="I56" s="711"/>
      <c r="J56" s="711"/>
      <c r="K56" s="711"/>
      <c r="L56" s="711"/>
      <c r="M56" s="470"/>
    </row>
    <row r="57" spans="1:13">
      <c r="A57" s="470"/>
      <c r="B57" s="160"/>
      <c r="C57" s="228"/>
      <c r="D57" s="710"/>
      <c r="E57" s="711"/>
      <c r="F57" s="711"/>
      <c r="G57" s="711"/>
      <c r="H57" s="711"/>
      <c r="I57" s="711"/>
      <c r="J57" s="711"/>
      <c r="K57" s="711"/>
      <c r="L57" s="711"/>
      <c r="M57" s="470"/>
    </row>
    <row r="58" spans="1:13">
      <c r="A58" s="470"/>
      <c r="B58" s="160"/>
      <c r="C58" s="228"/>
      <c r="D58" s="374"/>
      <c r="E58" s="711"/>
      <c r="F58" s="711"/>
      <c r="G58" s="711"/>
      <c r="H58" s="711"/>
      <c r="I58" s="711"/>
      <c r="J58" s="711"/>
      <c r="K58" s="711"/>
      <c r="L58" s="711"/>
      <c r="M58" s="470"/>
    </row>
    <row r="59" spans="1:13">
      <c r="A59" s="470"/>
      <c r="B59" s="160"/>
      <c r="C59" s="228"/>
      <c r="D59" s="374"/>
      <c r="E59" s="711"/>
      <c r="F59" s="711"/>
      <c r="G59" s="711"/>
      <c r="H59" s="711"/>
      <c r="I59" s="711"/>
      <c r="J59" s="711"/>
      <c r="K59" s="711"/>
      <c r="L59" s="711"/>
      <c r="M59" s="470"/>
    </row>
    <row r="60" spans="1:13">
      <c r="A60" s="470"/>
      <c r="B60" s="160"/>
      <c r="C60" s="228"/>
      <c r="D60" s="374"/>
      <c r="E60" s="374"/>
      <c r="F60" s="374"/>
      <c r="G60" s="374"/>
      <c r="H60" s="374"/>
      <c r="I60" s="374"/>
      <c r="J60" s="374"/>
      <c r="K60" s="374"/>
      <c r="L60" s="374"/>
      <c r="M60" s="470"/>
    </row>
    <row r="61" spans="1:13" ht="16.2">
      <c r="A61" s="470"/>
      <c r="B61" s="160"/>
      <c r="C61" s="475"/>
      <c r="D61" s="161"/>
      <c r="E61" s="161"/>
      <c r="F61" s="161"/>
      <c r="G61" s="161"/>
      <c r="H61" s="161"/>
      <c r="I61" s="161"/>
      <c r="J61" s="161"/>
      <c r="K61" s="161"/>
      <c r="L61" s="161"/>
      <c r="M61" s="470"/>
    </row>
    <row r="62" spans="1:13" ht="15.6" customHeight="1">
      <c r="A62" s="470"/>
      <c r="B62" s="160"/>
      <c r="C62" s="477" t="s">
        <v>2087</v>
      </c>
      <c r="D62" s="161"/>
      <c r="E62" s="161"/>
      <c r="F62" s="161"/>
      <c r="G62" s="161"/>
      <c r="H62" s="161"/>
      <c r="I62" s="161"/>
      <c r="J62" s="161"/>
      <c r="K62" s="161"/>
      <c r="L62" s="161"/>
      <c r="M62" s="470"/>
    </row>
    <row r="63" spans="1:13" s="469" customFormat="1">
      <c r="A63" s="470"/>
      <c r="B63" s="160"/>
      <c r="C63" s="200"/>
      <c r="D63" s="161"/>
      <c r="E63" s="161"/>
      <c r="F63" s="161"/>
      <c r="G63" s="161"/>
      <c r="H63" s="161"/>
      <c r="I63" s="161"/>
      <c r="J63" s="161"/>
      <c r="K63" s="161"/>
      <c r="L63" s="161"/>
      <c r="M63" s="470"/>
    </row>
    <row r="64" spans="1:13" s="469" customFormat="1">
      <c r="A64" s="470"/>
      <c r="B64" s="160"/>
      <c r="C64" s="200"/>
      <c r="D64" s="161"/>
      <c r="E64" s="161"/>
      <c r="F64" s="161"/>
      <c r="G64" s="161"/>
      <c r="H64" s="161"/>
      <c r="I64" s="161"/>
      <c r="J64" s="161"/>
      <c r="K64" s="161"/>
      <c r="L64" s="161"/>
      <c r="M64" s="470"/>
    </row>
    <row r="65" spans="1:13">
      <c r="A65" s="470"/>
      <c r="B65" s="160"/>
      <c r="C65" s="713" t="s">
        <v>2088</v>
      </c>
      <c r="D65" s="713"/>
      <c r="E65" s="960"/>
      <c r="F65" s="960"/>
      <c r="G65" s="960"/>
      <c r="H65" s="960"/>
      <c r="I65" s="960"/>
      <c r="J65" s="960"/>
      <c r="K65" s="960"/>
      <c r="L65" s="960"/>
      <c r="M65" s="470"/>
    </row>
    <row r="66" spans="1:13">
      <c r="A66" s="470"/>
      <c r="B66" s="492"/>
      <c r="C66" s="228"/>
      <c r="D66" s="228"/>
      <c r="E66" s="228"/>
      <c r="F66" s="228"/>
      <c r="G66" s="228"/>
      <c r="H66" s="228"/>
      <c r="I66" s="228"/>
      <c r="J66" s="228"/>
      <c r="K66" s="228"/>
      <c r="L66" s="228"/>
      <c r="M66" s="493"/>
    </row>
    <row r="67" spans="1:13" ht="26.4" customHeight="1">
      <c r="A67" s="470"/>
      <c r="B67" s="492"/>
      <c r="C67" s="714" t="s">
        <v>2098</v>
      </c>
      <c r="D67" s="714"/>
      <c r="E67" s="715"/>
      <c r="F67" s="715"/>
      <c r="G67" s="715"/>
      <c r="H67" s="715"/>
      <c r="I67" s="715"/>
      <c r="J67" s="715"/>
      <c r="K67" s="715"/>
      <c r="L67" s="715"/>
      <c r="M67" s="493"/>
    </row>
    <row r="68" spans="1:13">
      <c r="A68" s="470"/>
      <c r="B68" s="494"/>
      <c r="C68" s="495"/>
      <c r="D68" s="495"/>
      <c r="E68" s="495"/>
      <c r="F68" s="495"/>
      <c r="G68" s="495"/>
      <c r="H68" s="495"/>
      <c r="I68" s="495"/>
      <c r="J68" s="495"/>
      <c r="K68" s="495"/>
      <c r="L68" s="495"/>
      <c r="M68" s="496"/>
    </row>
    <row r="69" spans="1:13">
      <c r="B69" s="161"/>
      <c r="C69" s="474"/>
      <c r="D69" s="373"/>
      <c r="E69" s="373"/>
      <c r="F69" s="373"/>
      <c r="G69" s="373"/>
      <c r="H69" s="373"/>
      <c r="I69" s="373"/>
      <c r="J69" s="373"/>
      <c r="K69" s="373"/>
      <c r="L69" s="373"/>
      <c r="M69" s="161"/>
    </row>
    <row r="70" spans="1:13">
      <c r="B70" s="161"/>
      <c r="C70" s="373"/>
      <c r="D70" s="373"/>
      <c r="E70" s="373"/>
      <c r="F70" s="373"/>
      <c r="G70" s="373"/>
      <c r="H70" s="373"/>
      <c r="I70" s="373"/>
      <c r="J70" s="373"/>
      <c r="K70" s="373"/>
      <c r="L70" s="373"/>
      <c r="M70" s="161"/>
    </row>
    <row r="71" spans="1:13">
      <c r="B71" s="161"/>
      <c r="C71" s="373"/>
      <c r="D71" s="373"/>
      <c r="E71" s="373"/>
      <c r="F71" s="373"/>
      <c r="G71" s="373"/>
      <c r="H71" s="373"/>
      <c r="I71" s="373"/>
      <c r="J71" s="373"/>
      <c r="K71" s="373"/>
      <c r="L71" s="373"/>
      <c r="M71" s="161"/>
    </row>
    <row r="72" spans="1:13">
      <c r="B72" s="161"/>
      <c r="C72" s="373"/>
      <c r="D72" s="373"/>
      <c r="E72" s="373"/>
      <c r="F72" s="373"/>
      <c r="G72" s="373"/>
      <c r="H72" s="373"/>
      <c r="I72" s="373"/>
      <c r="J72" s="373"/>
      <c r="K72" s="373"/>
      <c r="L72" s="373"/>
      <c r="M72" s="161"/>
    </row>
    <row r="73" spans="1:13">
      <c r="B73" s="161"/>
      <c r="C73" s="373"/>
      <c r="D73" s="373"/>
      <c r="E73" s="373"/>
      <c r="F73" s="373"/>
      <c r="G73" s="373"/>
      <c r="H73" s="373"/>
      <c r="I73" s="373"/>
      <c r="J73" s="373"/>
      <c r="K73" s="373"/>
      <c r="L73" s="373"/>
      <c r="M73" s="161"/>
    </row>
    <row r="74" spans="1:13">
      <c r="B74" s="161"/>
      <c r="C74" s="373"/>
      <c r="D74" s="373"/>
      <c r="E74" s="373"/>
      <c r="F74" s="373"/>
      <c r="G74" s="373"/>
      <c r="H74" s="373"/>
      <c r="I74" s="373"/>
      <c r="J74" s="373"/>
      <c r="K74" s="373"/>
      <c r="L74" s="373"/>
      <c r="M74" s="161"/>
    </row>
    <row r="75" spans="1:13">
      <c r="B75" s="161"/>
      <c r="C75" s="161"/>
      <c r="D75" s="161"/>
      <c r="E75" s="161"/>
      <c r="F75" s="161"/>
      <c r="G75" s="161"/>
      <c r="H75" s="161"/>
      <c r="I75" s="161"/>
      <c r="J75" s="161"/>
      <c r="K75" s="161"/>
      <c r="L75" s="161"/>
      <c r="M75" s="161"/>
    </row>
    <row r="76" spans="1:13">
      <c r="B76" s="161"/>
      <c r="C76" s="373"/>
      <c r="D76" s="373"/>
      <c r="E76" s="373"/>
      <c r="F76" s="373"/>
      <c r="G76" s="373"/>
      <c r="H76" s="373"/>
      <c r="I76" s="373"/>
      <c r="J76" s="373"/>
      <c r="K76" s="373"/>
      <c r="L76" s="373"/>
      <c r="M76" s="161"/>
    </row>
    <row r="77" spans="1:13">
      <c r="B77" s="161"/>
      <c r="C77" s="373"/>
      <c r="D77" s="373"/>
      <c r="E77" s="373"/>
      <c r="F77" s="373"/>
      <c r="G77" s="373"/>
      <c r="H77" s="373"/>
      <c r="I77" s="373"/>
      <c r="J77" s="373"/>
      <c r="K77" s="373"/>
      <c r="L77" s="373"/>
      <c r="M77" s="161"/>
    </row>
    <row r="78" spans="1:13">
      <c r="B78" s="161"/>
      <c r="C78" s="373"/>
      <c r="D78" s="373"/>
      <c r="E78" s="373"/>
      <c r="F78" s="373"/>
      <c r="G78" s="373"/>
      <c r="H78" s="373"/>
      <c r="I78" s="373"/>
      <c r="J78" s="373"/>
      <c r="K78" s="373"/>
      <c r="L78" s="373"/>
      <c r="M78" s="161"/>
    </row>
    <row r="79" spans="1:13">
      <c r="B79" s="161"/>
      <c r="C79" s="373"/>
      <c r="D79" s="373"/>
      <c r="E79" s="373"/>
      <c r="F79" s="373"/>
      <c r="G79" s="373"/>
      <c r="H79" s="373"/>
      <c r="I79" s="373"/>
      <c r="J79" s="373"/>
      <c r="K79" s="373"/>
      <c r="L79" s="373"/>
      <c r="M79" s="161"/>
    </row>
    <row r="80" spans="1:13">
      <c r="B80" s="161"/>
      <c r="C80" s="373"/>
      <c r="D80" s="373"/>
      <c r="E80" s="373"/>
      <c r="F80" s="373"/>
      <c r="G80" s="373"/>
      <c r="H80" s="373"/>
      <c r="I80" s="373"/>
      <c r="J80" s="373"/>
      <c r="K80" s="373"/>
      <c r="L80" s="373"/>
      <c r="M80" s="161"/>
    </row>
    <row r="81" spans="2:13">
      <c r="B81" s="161"/>
      <c r="C81" s="373"/>
      <c r="D81" s="373"/>
      <c r="E81" s="373"/>
      <c r="F81" s="373"/>
      <c r="G81" s="373"/>
      <c r="H81" s="373"/>
      <c r="I81" s="373"/>
      <c r="J81" s="373"/>
      <c r="K81" s="373"/>
      <c r="L81" s="373"/>
      <c r="M81" s="161"/>
    </row>
    <row r="82" spans="2:13">
      <c r="B82" s="161"/>
      <c r="C82" s="373"/>
      <c r="D82" s="373"/>
      <c r="E82" s="373"/>
      <c r="F82" s="373"/>
      <c r="G82" s="373"/>
      <c r="H82" s="373"/>
      <c r="I82" s="373"/>
      <c r="J82" s="373"/>
      <c r="K82" s="373"/>
      <c r="L82" s="373"/>
      <c r="M82" s="161"/>
    </row>
    <row r="83" spans="2:13">
      <c r="B83" s="161"/>
      <c r="C83" s="373"/>
      <c r="D83" s="373"/>
      <c r="E83" s="373"/>
      <c r="F83" s="373"/>
      <c r="G83" s="373"/>
      <c r="H83" s="373"/>
      <c r="I83" s="373"/>
      <c r="J83" s="373"/>
      <c r="K83" s="373"/>
      <c r="L83" s="373"/>
      <c r="M83" s="161"/>
    </row>
    <row r="84" spans="2:13">
      <c r="B84" s="161"/>
      <c r="C84" s="161"/>
      <c r="D84" s="161"/>
      <c r="E84" s="161"/>
      <c r="F84" s="161"/>
      <c r="G84" s="161"/>
      <c r="H84" s="161"/>
      <c r="I84" s="161"/>
      <c r="J84" s="161"/>
      <c r="K84" s="161"/>
      <c r="L84" s="161"/>
      <c r="M84" s="161"/>
    </row>
    <row r="85" spans="2:13">
      <c r="B85" s="161"/>
      <c r="C85" s="373"/>
      <c r="D85" s="373"/>
      <c r="E85" s="373"/>
      <c r="F85" s="373"/>
      <c r="G85" s="373"/>
      <c r="H85" s="373"/>
      <c r="I85" s="373"/>
      <c r="J85" s="373"/>
      <c r="K85" s="373"/>
      <c r="L85" s="373"/>
      <c r="M85" s="161"/>
    </row>
    <row r="86" spans="2:13">
      <c r="B86" s="161"/>
      <c r="C86" s="373"/>
      <c r="D86" s="373"/>
      <c r="E86" s="373"/>
      <c r="F86" s="373"/>
      <c r="G86" s="373"/>
      <c r="H86" s="373"/>
      <c r="I86" s="373"/>
      <c r="J86" s="373"/>
      <c r="K86" s="373"/>
      <c r="L86" s="373"/>
      <c r="M86" s="161"/>
    </row>
    <row r="87" spans="2:13">
      <c r="B87" s="161"/>
      <c r="C87" s="373"/>
      <c r="D87" s="373"/>
      <c r="E87" s="373"/>
      <c r="F87" s="373"/>
      <c r="G87" s="373"/>
      <c r="H87" s="373"/>
      <c r="I87" s="373"/>
      <c r="J87" s="373"/>
      <c r="K87" s="373"/>
      <c r="L87" s="373"/>
      <c r="M87" s="161"/>
    </row>
    <row r="88" spans="2:13">
      <c r="B88" s="161"/>
      <c r="C88" s="373"/>
      <c r="D88" s="373"/>
      <c r="E88" s="373"/>
      <c r="F88" s="373"/>
      <c r="G88" s="373"/>
      <c r="H88" s="373"/>
      <c r="I88" s="373"/>
      <c r="J88" s="373"/>
      <c r="K88" s="373"/>
      <c r="L88" s="373"/>
      <c r="M88" s="161"/>
    </row>
    <row r="89" spans="2:13">
      <c r="B89" s="161"/>
      <c r="C89" s="373"/>
      <c r="D89" s="373"/>
      <c r="E89" s="373"/>
      <c r="F89" s="373"/>
      <c r="G89" s="373"/>
      <c r="H89" s="373"/>
      <c r="I89" s="373"/>
      <c r="J89" s="373"/>
      <c r="K89" s="373"/>
      <c r="L89" s="373"/>
      <c r="M89" s="161"/>
    </row>
    <row r="90" spans="2:13">
      <c r="B90" s="161"/>
      <c r="C90" s="373"/>
      <c r="D90" s="373"/>
      <c r="E90" s="373"/>
      <c r="F90" s="373"/>
      <c r="G90" s="373"/>
      <c r="H90" s="373"/>
      <c r="I90" s="373"/>
      <c r="J90" s="373"/>
      <c r="K90" s="373"/>
      <c r="L90" s="373"/>
      <c r="M90" s="161"/>
    </row>
    <row r="91" spans="2:13">
      <c r="B91" s="161"/>
      <c r="C91" s="373"/>
      <c r="D91" s="373"/>
      <c r="E91" s="373"/>
      <c r="F91" s="373"/>
      <c r="G91" s="373"/>
      <c r="H91" s="373"/>
      <c r="I91" s="373"/>
      <c r="J91" s="373"/>
      <c r="K91" s="373"/>
      <c r="L91" s="373"/>
      <c r="M91" s="161"/>
    </row>
    <row r="92" spans="2:13">
      <c r="B92" s="161"/>
      <c r="C92" s="373"/>
      <c r="D92" s="373"/>
      <c r="E92" s="373"/>
      <c r="F92" s="373"/>
      <c r="G92" s="373"/>
      <c r="H92" s="373"/>
      <c r="I92" s="373"/>
      <c r="J92" s="373"/>
      <c r="K92" s="373"/>
      <c r="L92" s="373"/>
      <c r="M92" s="161"/>
    </row>
    <row r="93" spans="2:13">
      <c r="B93" s="161"/>
      <c r="C93" s="373"/>
      <c r="D93" s="373"/>
      <c r="E93" s="373"/>
      <c r="F93" s="373"/>
      <c r="G93" s="373"/>
      <c r="H93" s="373"/>
      <c r="I93" s="373"/>
      <c r="J93" s="373"/>
      <c r="K93" s="373"/>
      <c r="L93" s="373"/>
      <c r="M93" s="161"/>
    </row>
    <row r="94" spans="2:13">
      <c r="B94" s="161"/>
      <c r="C94" s="373"/>
      <c r="D94" s="373"/>
      <c r="E94" s="373"/>
      <c r="F94" s="373"/>
      <c r="G94" s="373"/>
      <c r="H94" s="373"/>
      <c r="I94" s="373"/>
      <c r="J94" s="373"/>
      <c r="K94" s="373"/>
      <c r="L94" s="373"/>
      <c r="M94" s="161"/>
    </row>
    <row r="95" spans="2:13">
      <c r="B95" s="161"/>
      <c r="C95" s="373"/>
      <c r="D95" s="373"/>
      <c r="E95" s="373"/>
      <c r="F95" s="373"/>
      <c r="G95" s="373"/>
      <c r="H95" s="373"/>
      <c r="I95" s="373"/>
      <c r="J95" s="373"/>
      <c r="K95" s="373"/>
      <c r="L95" s="373"/>
      <c r="M95" s="161"/>
    </row>
    <row r="96" spans="2:13">
      <c r="B96" s="161"/>
      <c r="C96" s="373"/>
      <c r="D96" s="373"/>
      <c r="E96" s="373"/>
      <c r="F96" s="373"/>
      <c r="G96" s="373"/>
      <c r="H96" s="373"/>
      <c r="I96" s="373"/>
      <c r="J96" s="373"/>
      <c r="K96" s="373"/>
      <c r="L96" s="373"/>
      <c r="M96" s="161"/>
    </row>
    <row r="97" spans="2:13">
      <c r="B97" s="161"/>
      <c r="C97" s="373"/>
      <c r="D97" s="373"/>
      <c r="E97" s="373"/>
      <c r="F97" s="373"/>
      <c r="G97" s="373"/>
      <c r="H97" s="373"/>
      <c r="I97" s="373"/>
      <c r="J97" s="373"/>
      <c r="K97" s="373"/>
      <c r="L97" s="373"/>
      <c r="M97" s="161"/>
    </row>
    <row r="98" spans="2:13">
      <c r="B98" s="161"/>
      <c r="C98" s="373"/>
      <c r="D98" s="373"/>
      <c r="E98" s="373"/>
      <c r="F98" s="373"/>
      <c r="G98" s="373"/>
      <c r="H98" s="373"/>
      <c r="I98" s="373"/>
      <c r="J98" s="373"/>
      <c r="K98" s="373"/>
      <c r="L98" s="373"/>
      <c r="M98" s="161"/>
    </row>
    <row r="99" spans="2:13">
      <c r="B99" s="161"/>
      <c r="C99" s="373"/>
      <c r="D99" s="373"/>
      <c r="E99" s="373"/>
      <c r="F99" s="373"/>
      <c r="G99" s="373"/>
      <c r="H99" s="373"/>
      <c r="I99" s="373"/>
      <c r="J99" s="373"/>
      <c r="K99" s="373"/>
      <c r="L99" s="373"/>
      <c r="M99" s="161"/>
    </row>
    <row r="100" spans="2:13">
      <c r="B100" s="161"/>
      <c r="C100" s="373"/>
      <c r="D100" s="373"/>
      <c r="E100" s="373"/>
      <c r="F100" s="373"/>
      <c r="G100" s="373"/>
      <c r="H100" s="373"/>
      <c r="I100" s="373"/>
      <c r="J100" s="373"/>
      <c r="K100" s="373"/>
      <c r="L100" s="373"/>
      <c r="M100" s="161"/>
    </row>
    <row r="101" spans="2:13">
      <c r="B101" s="161"/>
      <c r="C101" s="373"/>
      <c r="D101" s="373"/>
      <c r="E101" s="373"/>
      <c r="F101" s="373"/>
      <c r="G101" s="373"/>
      <c r="H101" s="373"/>
      <c r="I101" s="373"/>
      <c r="J101" s="373"/>
      <c r="K101" s="373"/>
      <c r="L101" s="373"/>
      <c r="M101" s="161"/>
    </row>
    <row r="102" spans="2:13">
      <c r="B102" s="161"/>
      <c r="C102" s="373"/>
      <c r="D102" s="373"/>
      <c r="E102" s="373"/>
      <c r="F102" s="373"/>
      <c r="G102" s="373"/>
      <c r="H102" s="373"/>
      <c r="I102" s="373"/>
      <c r="J102" s="373"/>
      <c r="K102" s="373"/>
      <c r="L102" s="373"/>
      <c r="M102" s="161"/>
    </row>
    <row r="103" spans="2:13">
      <c r="B103" s="161"/>
      <c r="C103" s="373"/>
      <c r="D103" s="373"/>
      <c r="E103" s="373"/>
      <c r="F103" s="373"/>
      <c r="G103" s="373"/>
      <c r="H103" s="373"/>
      <c r="I103" s="373"/>
      <c r="J103" s="373"/>
      <c r="K103" s="373"/>
      <c r="L103" s="373"/>
      <c r="M103" s="161"/>
    </row>
    <row r="104" spans="2:13">
      <c r="B104" s="161"/>
      <c r="C104" s="373"/>
      <c r="D104" s="373"/>
      <c r="E104" s="373"/>
      <c r="F104" s="373"/>
      <c r="G104" s="373"/>
      <c r="H104" s="373"/>
      <c r="I104" s="373"/>
      <c r="J104" s="373"/>
      <c r="K104" s="373"/>
      <c r="L104" s="373"/>
      <c r="M104" s="161"/>
    </row>
    <row r="105" spans="2:13">
      <c r="B105" s="161"/>
      <c r="C105" s="373"/>
      <c r="D105" s="373"/>
      <c r="E105" s="373"/>
      <c r="F105" s="373"/>
      <c r="G105" s="373"/>
      <c r="H105" s="373"/>
      <c r="I105" s="373"/>
      <c r="J105" s="373"/>
      <c r="K105" s="373"/>
      <c r="L105" s="373"/>
      <c r="M105" s="161"/>
    </row>
    <row r="106" spans="2:13">
      <c r="B106" s="161"/>
      <c r="C106" s="373"/>
      <c r="D106" s="373"/>
      <c r="E106" s="373"/>
      <c r="F106" s="373"/>
      <c r="G106" s="373"/>
      <c r="H106" s="373"/>
      <c r="I106" s="373"/>
      <c r="J106" s="373"/>
      <c r="K106" s="373"/>
      <c r="L106" s="373"/>
      <c r="M106" s="161"/>
    </row>
    <row r="107" spans="2:13" ht="15.6">
      <c r="B107" s="161"/>
      <c r="C107" s="202"/>
      <c r="D107" s="161"/>
      <c r="E107" s="161"/>
      <c r="F107" s="161"/>
      <c r="G107" s="161"/>
      <c r="H107" s="161"/>
      <c r="I107" s="161"/>
      <c r="J107" s="161"/>
      <c r="K107" s="161"/>
      <c r="L107" s="161"/>
      <c r="M107" s="161"/>
    </row>
    <row r="108" spans="2:13" ht="15.6">
      <c r="B108" s="161"/>
      <c r="C108" s="202"/>
      <c r="D108" s="161"/>
      <c r="E108" s="161"/>
      <c r="F108" s="161"/>
      <c r="G108" s="161"/>
      <c r="H108" s="161"/>
      <c r="I108" s="161"/>
      <c r="J108" s="161"/>
      <c r="K108" s="161"/>
      <c r="L108" s="161"/>
      <c r="M108" s="161"/>
    </row>
    <row r="109" spans="2:13">
      <c r="B109" s="161"/>
      <c r="C109" s="161"/>
      <c r="D109" s="712"/>
      <c r="E109" s="373"/>
      <c r="F109" s="373"/>
      <c r="G109" s="373"/>
      <c r="H109" s="373"/>
      <c r="I109" s="373"/>
      <c r="J109" s="373"/>
      <c r="K109" s="373"/>
      <c r="L109" s="373"/>
      <c r="M109" s="161"/>
    </row>
    <row r="110" spans="2:13">
      <c r="B110" s="161"/>
      <c r="C110" s="161"/>
      <c r="D110" s="712"/>
      <c r="E110" s="373"/>
      <c r="F110" s="373"/>
      <c r="G110" s="373"/>
      <c r="H110" s="373"/>
      <c r="I110" s="373"/>
      <c r="J110" s="373"/>
      <c r="K110" s="373"/>
      <c r="L110" s="373"/>
      <c r="M110" s="161"/>
    </row>
    <row r="111" spans="2:13" ht="13.5" customHeight="1">
      <c r="B111" s="161"/>
      <c r="C111" s="161"/>
      <c r="D111" s="371"/>
      <c r="E111" s="228"/>
      <c r="F111" s="228"/>
      <c r="G111" s="228"/>
      <c r="H111" s="228"/>
      <c r="I111" s="228"/>
      <c r="J111" s="228"/>
      <c r="K111" s="228"/>
      <c r="L111" s="228"/>
      <c r="M111" s="161"/>
    </row>
    <row r="112" spans="2:13">
      <c r="B112" s="161"/>
      <c r="C112" s="161"/>
      <c r="D112" s="712"/>
      <c r="E112" s="373"/>
      <c r="F112" s="373"/>
      <c r="G112" s="373"/>
      <c r="H112" s="373"/>
      <c r="I112" s="373"/>
      <c r="J112" s="373"/>
      <c r="K112" s="373"/>
      <c r="L112" s="373"/>
      <c r="M112" s="161"/>
    </row>
    <row r="113" spans="2:13">
      <c r="B113" s="161"/>
      <c r="C113" s="161"/>
      <c r="D113" s="712"/>
      <c r="E113" s="373"/>
      <c r="F113" s="373"/>
      <c r="G113" s="373"/>
      <c r="H113" s="373"/>
      <c r="I113" s="373"/>
      <c r="J113" s="373"/>
      <c r="K113" s="373"/>
      <c r="L113" s="373"/>
      <c r="M113" s="161"/>
    </row>
    <row r="114" spans="2:13" ht="13.5" customHeight="1">
      <c r="B114" s="161"/>
      <c r="C114" s="161"/>
      <c r="D114" s="371"/>
      <c r="E114" s="374"/>
      <c r="F114" s="374"/>
      <c r="G114" s="374"/>
      <c r="H114" s="374"/>
      <c r="I114" s="374"/>
      <c r="J114" s="374"/>
      <c r="K114" s="374"/>
      <c r="L114" s="374"/>
      <c r="M114" s="161"/>
    </row>
    <row r="115" spans="2:13" ht="15.6">
      <c r="B115" s="161"/>
      <c r="C115" s="202"/>
      <c r="D115" s="712"/>
      <c r="E115" s="373"/>
      <c r="F115" s="373"/>
      <c r="G115" s="373"/>
      <c r="H115" s="373"/>
      <c r="I115" s="373"/>
      <c r="J115" s="373"/>
      <c r="K115" s="373"/>
      <c r="L115" s="373"/>
      <c r="M115" s="161"/>
    </row>
    <row r="116" spans="2:13">
      <c r="B116" s="161"/>
      <c r="C116" s="161"/>
      <c r="D116" s="712"/>
      <c r="E116" s="373"/>
      <c r="F116" s="373"/>
      <c r="G116" s="373"/>
      <c r="H116" s="373"/>
      <c r="I116" s="373"/>
      <c r="J116" s="373"/>
      <c r="K116" s="373"/>
      <c r="L116" s="373"/>
      <c r="M116" s="161"/>
    </row>
    <row r="117" spans="2:13">
      <c r="B117" s="161"/>
      <c r="C117" s="161"/>
      <c r="D117" s="161"/>
      <c r="E117" s="158"/>
      <c r="F117" s="158"/>
      <c r="G117" s="158"/>
      <c r="H117" s="158"/>
      <c r="I117" s="158"/>
      <c r="J117" s="158"/>
      <c r="K117" s="158"/>
      <c r="L117" s="158"/>
      <c r="M117" s="161"/>
    </row>
    <row r="118" spans="2:13">
      <c r="B118" s="161"/>
      <c r="C118" s="161"/>
      <c r="D118" s="161"/>
      <c r="E118" s="158"/>
      <c r="F118" s="158"/>
      <c r="G118" s="158"/>
      <c r="H118" s="158"/>
      <c r="I118" s="158"/>
      <c r="J118" s="158"/>
      <c r="K118" s="158"/>
      <c r="L118" s="158"/>
      <c r="M118" s="161"/>
    </row>
    <row r="119" spans="2:13">
      <c r="B119" s="161"/>
      <c r="C119" s="161"/>
      <c r="D119" s="161"/>
      <c r="E119" s="158"/>
      <c r="F119" s="158"/>
      <c r="G119" s="158"/>
      <c r="H119" s="158"/>
      <c r="I119" s="158"/>
      <c r="J119" s="158"/>
      <c r="K119" s="158"/>
      <c r="L119" s="158"/>
      <c r="M119" s="161"/>
    </row>
    <row r="120" spans="2:13">
      <c r="B120" s="161"/>
      <c r="C120" s="161"/>
      <c r="D120" s="161"/>
      <c r="E120" s="158"/>
      <c r="F120" s="158"/>
      <c r="G120" s="158"/>
      <c r="H120" s="158"/>
      <c r="I120" s="158"/>
      <c r="J120" s="158"/>
      <c r="K120" s="158"/>
      <c r="L120" s="158"/>
      <c r="M120" s="161"/>
    </row>
    <row r="121" spans="2:13">
      <c r="B121" s="161"/>
      <c r="C121" s="161"/>
      <c r="D121" s="161"/>
      <c r="E121" s="161"/>
      <c r="F121" s="161"/>
      <c r="G121" s="161"/>
      <c r="H121" s="161"/>
      <c r="I121" s="161"/>
      <c r="J121" s="161"/>
      <c r="K121" s="161"/>
      <c r="L121" s="161"/>
      <c r="M121" s="161"/>
    </row>
    <row r="122" spans="2:13">
      <c r="B122" s="161"/>
      <c r="C122" s="161"/>
      <c r="D122" s="161"/>
      <c r="E122" s="161"/>
      <c r="F122" s="161"/>
      <c r="G122" s="161"/>
      <c r="H122" s="161"/>
      <c r="I122" s="161"/>
      <c r="J122" s="161"/>
      <c r="K122" s="161"/>
      <c r="L122" s="161"/>
      <c r="M122" s="161"/>
    </row>
    <row r="123" spans="2:13">
      <c r="B123" s="161"/>
      <c r="C123" s="161"/>
      <c r="D123" s="161"/>
      <c r="E123" s="161"/>
      <c r="F123" s="161"/>
      <c r="G123" s="161"/>
      <c r="H123" s="161"/>
      <c r="I123" s="161"/>
      <c r="J123" s="161"/>
      <c r="K123" s="161"/>
      <c r="L123" s="161"/>
      <c r="M123" s="161"/>
    </row>
    <row r="124" spans="2:13">
      <c r="B124" s="161"/>
      <c r="C124" s="161" t="s">
        <v>226</v>
      </c>
      <c r="D124" s="161"/>
      <c r="E124" s="161"/>
      <c r="F124" s="161"/>
      <c r="G124" s="161"/>
      <c r="H124" s="161"/>
      <c r="I124" s="161"/>
      <c r="J124" s="161"/>
      <c r="K124" s="161"/>
      <c r="L124" s="161"/>
      <c r="M124" s="161"/>
    </row>
  </sheetData>
  <sheetProtection algorithmName="SHA-512" hashValue="N91hQmxREeXn+sLoF8gbsQ+1LT7UJXVNedY1wuzp+3jYT8WP2AdZS1KN95a85Q/DSnvycJg8DMx3ZPPMe0Hmmg==" saltValue="n0psMrr5J3L0ETCYr6xfYw==" spinCount="100000" sheet="1" formatCells="0" selectLockedCells="1"/>
  <mergeCells count="18">
    <mergeCell ref="D53:D54"/>
    <mergeCell ref="B2:M2"/>
    <mergeCell ref="D50:D51"/>
    <mergeCell ref="E50:L51"/>
    <mergeCell ref="E53:L54"/>
    <mergeCell ref="C21:D21"/>
    <mergeCell ref="C41:L46"/>
    <mergeCell ref="C27:L33"/>
    <mergeCell ref="C36:L38"/>
    <mergeCell ref="D56:D57"/>
    <mergeCell ref="E56:L59"/>
    <mergeCell ref="D109:D110"/>
    <mergeCell ref="D112:D113"/>
    <mergeCell ref="D115:D116"/>
    <mergeCell ref="C65:D65"/>
    <mergeCell ref="E65:L65"/>
    <mergeCell ref="C67:D67"/>
    <mergeCell ref="E67:L67"/>
  </mergeCells>
  <phoneticPr fontId="1"/>
  <conditionalFormatting sqref="E67:L67">
    <cfRule type="expression" dxfId="6" priority="1">
      <formula>$E$65="公表不可"</formula>
    </cfRule>
  </conditionalFormatting>
  <dataValidations count="1">
    <dataValidation type="list" allowBlank="1" showInputMessage="1" showErrorMessage="1" sqref="E65:L65">
      <formula1>"公表可,公表不可"</formula1>
    </dataValidation>
  </dataValidations>
  <pageMargins left="0.78740157480314965" right="0.78740157480314965" top="0.78740157480314965" bottom="0.78740157480314965" header="0.51181102362204722" footer="0.51181102362204722"/>
  <pageSetup paperSize="9" scale="85"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indexed="11"/>
  </sheetPr>
  <dimension ref="A1:D120"/>
  <sheetViews>
    <sheetView view="pageBreakPreview" zoomScaleNormal="100" zoomScaleSheetLayoutView="100" workbookViewId="0">
      <selection activeCell="B116" sqref="B116"/>
    </sheetView>
  </sheetViews>
  <sheetFormatPr defaultRowHeight="13.2"/>
  <cols>
    <col min="1" max="1" width="1.77734375" customWidth="1"/>
    <col min="2" max="2" width="3.88671875" customWidth="1"/>
    <col min="3" max="3" width="9.6640625" style="50" customWidth="1"/>
    <col min="4" max="4" width="86.6640625" customWidth="1"/>
  </cols>
  <sheetData>
    <row r="1" spans="1:4" ht="28.2">
      <c r="A1" s="1" t="s">
        <v>433</v>
      </c>
      <c r="B1" s="1"/>
      <c r="C1" s="49"/>
      <c r="D1" s="2"/>
    </row>
    <row r="4" spans="1:4" ht="27" customHeight="1">
      <c r="A4" s="3" t="s">
        <v>223</v>
      </c>
      <c r="B4" s="3"/>
      <c r="C4" s="49"/>
      <c r="D4" s="4"/>
    </row>
    <row r="5" spans="1:4" ht="27" customHeight="1">
      <c r="B5" s="402" t="s">
        <v>298</v>
      </c>
    </row>
    <row r="6" spans="1:4" s="5" customFormat="1" ht="27" customHeight="1" thickBot="1">
      <c r="A6" s="5" t="s">
        <v>196</v>
      </c>
      <c r="C6" s="51"/>
    </row>
    <row r="7" spans="1:4" ht="27" customHeight="1" thickBot="1">
      <c r="B7" s="219"/>
      <c r="C7" s="52" t="s">
        <v>362</v>
      </c>
      <c r="D7" s="62" t="s">
        <v>216</v>
      </c>
    </row>
    <row r="8" spans="1:4" s="5" customFormat="1" ht="27" customHeight="1" thickBot="1">
      <c r="A8" s="5" t="s">
        <v>197</v>
      </c>
      <c r="C8" s="51"/>
      <c r="D8" s="63"/>
    </row>
    <row r="9" spans="1:4" ht="27" customHeight="1" thickBot="1">
      <c r="B9" s="219"/>
      <c r="C9" s="57" t="s">
        <v>363</v>
      </c>
      <c r="D9" s="62" t="s">
        <v>478</v>
      </c>
    </row>
    <row r="10" spans="1:4" ht="27" customHeight="1" thickBot="1">
      <c r="B10" s="219"/>
      <c r="C10" s="57" t="s">
        <v>364</v>
      </c>
      <c r="D10" s="62" t="s">
        <v>365</v>
      </c>
    </row>
    <row r="11" spans="1:4" ht="27" customHeight="1" thickBot="1">
      <c r="B11" s="219"/>
      <c r="C11" s="57" t="s">
        <v>367</v>
      </c>
      <c r="D11" s="62" t="s">
        <v>2056</v>
      </c>
    </row>
    <row r="12" spans="1:4" s="5" customFormat="1" ht="27" customHeight="1" thickBot="1">
      <c r="A12" s="5" t="s">
        <v>198</v>
      </c>
      <c r="C12" s="51"/>
      <c r="D12" s="63"/>
    </row>
    <row r="13" spans="1:4" ht="27" customHeight="1" thickBot="1">
      <c r="B13" s="219"/>
      <c r="C13" s="57" t="s">
        <v>368</v>
      </c>
      <c r="D13" s="62" t="s">
        <v>369</v>
      </c>
    </row>
    <row r="14" spans="1:4" ht="27" customHeight="1" thickBot="1">
      <c r="B14" s="219"/>
      <c r="C14" s="57" t="s">
        <v>366</v>
      </c>
      <c r="D14" s="62" t="s">
        <v>479</v>
      </c>
    </row>
    <row r="15" spans="1:4" ht="30.6" customHeight="1" thickBot="1">
      <c r="B15" s="219"/>
      <c r="C15" s="57" t="s">
        <v>363</v>
      </c>
      <c r="D15" s="62" t="s">
        <v>217</v>
      </c>
    </row>
    <row r="16" spans="1:4" ht="27" customHeight="1" thickBot="1">
      <c r="B16" s="219"/>
      <c r="C16" s="57" t="s">
        <v>363</v>
      </c>
      <c r="D16" s="62" t="s">
        <v>370</v>
      </c>
    </row>
    <row r="17" spans="1:4" ht="29.4" customHeight="1" thickBot="1">
      <c r="B17" s="219"/>
      <c r="C17" s="57" t="s">
        <v>367</v>
      </c>
      <c r="D17" s="62" t="s">
        <v>218</v>
      </c>
    </row>
    <row r="18" spans="1:4" ht="27" customHeight="1" thickBot="1">
      <c r="B18" s="219"/>
      <c r="C18" s="57" t="s">
        <v>371</v>
      </c>
      <c r="D18" s="62" t="s">
        <v>2057</v>
      </c>
    </row>
    <row r="19" spans="1:4" ht="30" customHeight="1" thickBot="1">
      <c r="B19" s="219"/>
      <c r="C19" s="57" t="s">
        <v>372</v>
      </c>
      <c r="D19" s="62" t="s">
        <v>373</v>
      </c>
    </row>
    <row r="20" spans="1:4" ht="27" customHeight="1" thickBot="1">
      <c r="B20" s="219"/>
      <c r="C20" s="57" t="s">
        <v>364</v>
      </c>
      <c r="D20" s="62" t="s">
        <v>480</v>
      </c>
    </row>
    <row r="21" spans="1:4" s="5" customFormat="1" ht="27" customHeight="1" thickBot="1">
      <c r="A21" s="5" t="s">
        <v>199</v>
      </c>
      <c r="C21" s="51"/>
      <c r="D21" s="63"/>
    </row>
    <row r="22" spans="1:4" ht="27" customHeight="1" thickBot="1">
      <c r="B22" s="219"/>
      <c r="C22" s="57" t="s">
        <v>374</v>
      </c>
      <c r="D22" s="62" t="s">
        <v>375</v>
      </c>
    </row>
    <row r="23" spans="1:4" ht="27" customHeight="1" thickBot="1">
      <c r="B23" s="219"/>
      <c r="C23" s="57" t="s">
        <v>374</v>
      </c>
      <c r="D23" s="62" t="s">
        <v>2058</v>
      </c>
    </row>
    <row r="24" spans="1:4" ht="27" customHeight="1" thickBot="1">
      <c r="B24" s="219"/>
      <c r="C24" s="57" t="s">
        <v>272</v>
      </c>
      <c r="D24" s="62" t="s">
        <v>481</v>
      </c>
    </row>
    <row r="25" spans="1:4" s="5" customFormat="1" ht="27" customHeight="1" thickBot="1">
      <c r="A25" s="5" t="s">
        <v>200</v>
      </c>
      <c r="C25" s="51"/>
      <c r="D25" s="63"/>
    </row>
    <row r="26" spans="1:4" ht="27" customHeight="1" thickBot="1">
      <c r="B26" s="219"/>
      <c r="C26" s="57" t="s">
        <v>374</v>
      </c>
      <c r="D26" s="62" t="s">
        <v>219</v>
      </c>
    </row>
    <row r="27" spans="1:4" ht="27" customHeight="1" thickBot="1">
      <c r="B27" s="219"/>
      <c r="C27" s="57" t="s">
        <v>272</v>
      </c>
      <c r="D27" s="62" t="s">
        <v>376</v>
      </c>
    </row>
    <row r="28" spans="1:4" ht="27" customHeight="1" thickBot="1">
      <c r="B28" s="219"/>
      <c r="C28" s="58" t="s">
        <v>377</v>
      </c>
      <c r="D28" s="62" t="s">
        <v>378</v>
      </c>
    </row>
    <row r="29" spans="1:4" ht="27" customHeight="1">
      <c r="C29" s="50" t="s">
        <v>482</v>
      </c>
      <c r="D29" s="64"/>
    </row>
    <row r="30" spans="1:4" ht="15" customHeight="1">
      <c r="D30" s="191" t="str">
        <f>IF( (COUNTIF(項目①チェック欄,"○")+COUNTIF(項目①チェック欄,"△")+COUNTIF(項目①チェック欄,"×")+COUNTIF(項目①チェック欄,"―"))=0,"達成率　　　　%",IF( (COUNTIF(項目①チェック欄,"○")+COUNTIF(項目①チェック欄,"△")+COUNTIF(項目①チェック欄,"×"))=0,"達成率　　―　%",COUNTIF(項目①チェック欄,"○")/(COUNTIF(項目①チェック欄,"○")+COUNTIF(項目①チェック欄,"△")+COUNTIF(項目①チェック欄,"×"))*100))</f>
        <v>達成率　　　　%</v>
      </c>
    </row>
    <row r="31" spans="1:4" ht="27" customHeight="1">
      <c r="A31" s="3" t="s">
        <v>356</v>
      </c>
      <c r="B31" s="3"/>
      <c r="C31" s="49"/>
      <c r="D31" s="65"/>
    </row>
    <row r="32" spans="1:4" ht="27" customHeight="1">
      <c r="D32" s="66"/>
    </row>
    <row r="33" spans="1:4" s="5" customFormat="1" ht="27" customHeight="1" thickBot="1">
      <c r="A33" s="5" t="s">
        <v>2064</v>
      </c>
      <c r="C33" s="51"/>
      <c r="D33" s="63"/>
    </row>
    <row r="34" spans="1:4" ht="27" customHeight="1" thickBot="1">
      <c r="B34" s="219"/>
      <c r="C34" s="54"/>
      <c r="D34" s="62" t="s">
        <v>483</v>
      </c>
    </row>
    <row r="35" spans="1:4" ht="27" customHeight="1" thickBot="1">
      <c r="B35" s="219"/>
      <c r="C35" s="69"/>
      <c r="D35" s="62" t="s">
        <v>379</v>
      </c>
    </row>
    <row r="36" spans="1:4" ht="27" customHeight="1" thickBot="1">
      <c r="B36" s="219"/>
      <c r="C36" s="56"/>
      <c r="D36" s="62" t="s">
        <v>380</v>
      </c>
    </row>
    <row r="37" spans="1:4" s="5" customFormat="1" ht="27" customHeight="1" thickBot="1">
      <c r="A37" s="5" t="s">
        <v>201</v>
      </c>
      <c r="C37" s="51"/>
      <c r="D37" s="63"/>
    </row>
    <row r="38" spans="1:4" ht="27" customHeight="1" thickBot="1">
      <c r="B38" s="219"/>
      <c r="C38" s="53"/>
      <c r="D38" s="62" t="s">
        <v>484</v>
      </c>
    </row>
    <row r="39" spans="1:4" ht="27" customHeight="1" thickBot="1">
      <c r="B39" s="219"/>
      <c r="C39" s="54"/>
      <c r="D39" s="62" t="s">
        <v>381</v>
      </c>
    </row>
    <row r="40" spans="1:4" ht="27" customHeight="1" thickBot="1">
      <c r="B40" s="219"/>
      <c r="C40" s="56"/>
      <c r="D40" s="62" t="s">
        <v>382</v>
      </c>
    </row>
    <row r="41" spans="1:4" s="5" customFormat="1" ht="27" customHeight="1" thickBot="1">
      <c r="A41" s="5" t="s">
        <v>202</v>
      </c>
      <c r="C41" s="51"/>
      <c r="D41" s="63"/>
    </row>
    <row r="42" spans="1:4" ht="27" customHeight="1" thickBot="1">
      <c r="B42" s="219"/>
      <c r="C42" s="57" t="s">
        <v>383</v>
      </c>
      <c r="D42" s="62" t="s">
        <v>384</v>
      </c>
    </row>
    <row r="43" spans="1:4" ht="27" customHeight="1" thickBot="1">
      <c r="B43" s="219"/>
      <c r="C43" s="57" t="s">
        <v>383</v>
      </c>
      <c r="D43" s="62" t="s">
        <v>220</v>
      </c>
    </row>
    <row r="44" spans="1:4" ht="27" customHeight="1" thickBot="1">
      <c r="B44" s="219"/>
      <c r="C44" s="57" t="s">
        <v>385</v>
      </c>
      <c r="D44" s="62" t="s">
        <v>386</v>
      </c>
    </row>
    <row r="45" spans="1:4" ht="27" customHeight="1" thickBot="1">
      <c r="B45" s="219"/>
      <c r="C45" s="57" t="s">
        <v>385</v>
      </c>
      <c r="D45" s="62" t="s">
        <v>485</v>
      </c>
    </row>
    <row r="46" spans="1:4" ht="27" customHeight="1" thickBot="1">
      <c r="B46" s="219"/>
      <c r="C46" s="57" t="s">
        <v>385</v>
      </c>
      <c r="D46" s="62" t="s">
        <v>486</v>
      </c>
    </row>
    <row r="47" spans="1:4" s="5" customFormat="1" ht="27" customHeight="1" thickBot="1">
      <c r="A47" s="5" t="s">
        <v>203</v>
      </c>
      <c r="C47" s="51"/>
      <c r="D47" s="63"/>
    </row>
    <row r="48" spans="1:4" ht="27" customHeight="1" thickBot="1">
      <c r="B48" s="219"/>
      <c r="C48" s="57" t="s">
        <v>387</v>
      </c>
      <c r="D48" s="62" t="s">
        <v>487</v>
      </c>
    </row>
    <row r="49" spans="1:4" ht="27" customHeight="1" thickBot="1">
      <c r="B49" s="219"/>
      <c r="C49" s="57" t="s">
        <v>388</v>
      </c>
      <c r="D49" s="62" t="s">
        <v>389</v>
      </c>
    </row>
    <row r="50" spans="1:4" ht="27" customHeight="1" thickBot="1">
      <c r="B50" s="219"/>
      <c r="C50" s="57" t="s">
        <v>390</v>
      </c>
      <c r="D50" s="62" t="s">
        <v>391</v>
      </c>
    </row>
    <row r="51" spans="1:4" ht="27" customHeight="1" thickBot="1">
      <c r="B51" s="219"/>
      <c r="C51" s="57" t="s">
        <v>385</v>
      </c>
      <c r="D51" s="62" t="s">
        <v>396</v>
      </c>
    </row>
    <row r="52" spans="1:4" s="5" customFormat="1" ht="27" customHeight="1" thickBot="1">
      <c r="A52" s="5" t="s">
        <v>204</v>
      </c>
      <c r="C52" s="51"/>
      <c r="D52" s="63"/>
    </row>
    <row r="53" spans="1:4" ht="32.4" customHeight="1" thickBot="1">
      <c r="B53" s="219"/>
      <c r="C53" s="54"/>
      <c r="D53" s="62" t="s">
        <v>397</v>
      </c>
    </row>
    <row r="54" spans="1:4" s="5" customFormat="1" ht="27" customHeight="1" thickBot="1">
      <c r="A54" s="5" t="s">
        <v>205</v>
      </c>
      <c r="C54" s="51"/>
      <c r="D54" s="63"/>
    </row>
    <row r="55" spans="1:4" ht="27" customHeight="1" thickBot="1">
      <c r="B55" s="219"/>
      <c r="C55" s="69"/>
      <c r="D55" s="62" t="s">
        <v>488</v>
      </c>
    </row>
    <row r="56" spans="1:4" ht="27" customHeight="1">
      <c r="C56" s="50" t="s">
        <v>489</v>
      </c>
      <c r="D56" s="66"/>
    </row>
    <row r="57" spans="1:4" ht="15" customHeight="1">
      <c r="D57" s="191" t="str">
        <f>IF( (COUNTIF(項目②チェック欄,"○")+COUNTIF(項目②チェック欄,"△")+COUNTIF(項目②チェック欄,"×")+COUNTIF(項目②チェック欄,"―"))=0,"達成率　　　　%",IF( (COUNTIF(項目②チェック欄,"○")+COUNTIF(項目②チェック欄,"△")+COUNTIF(項目②チェック欄,"×"))=0,"達成率　　―　%",COUNTIF(項目②チェック欄,"○")/(COUNTIF(項目②チェック欄,"○")+COUNTIF(項目②チェック欄,"△")+COUNTIF(項目②チェック欄,"×"))*100))</f>
        <v>達成率　　　　%</v>
      </c>
    </row>
    <row r="58" spans="1:4" ht="27" customHeight="1">
      <c r="A58" s="3" t="s">
        <v>398</v>
      </c>
      <c r="B58" s="3"/>
      <c r="C58" s="49"/>
      <c r="D58" s="65"/>
    </row>
    <row r="59" spans="1:4" ht="27" customHeight="1">
      <c r="D59" s="66"/>
    </row>
    <row r="60" spans="1:4" s="5" customFormat="1" ht="27" customHeight="1" thickBot="1">
      <c r="A60" s="5" t="s">
        <v>399</v>
      </c>
      <c r="C60" s="51"/>
      <c r="D60" s="63"/>
    </row>
    <row r="61" spans="1:4" ht="27" customHeight="1" thickBot="1">
      <c r="B61" s="219"/>
      <c r="C61" s="69"/>
      <c r="D61" s="62" t="s">
        <v>2055</v>
      </c>
    </row>
    <row r="62" spans="1:4" ht="27" customHeight="1" thickBot="1">
      <c r="B62" s="219"/>
      <c r="C62" s="56"/>
      <c r="D62" s="62" t="s">
        <v>400</v>
      </c>
    </row>
    <row r="63" spans="1:4" s="5" customFormat="1" ht="27" customHeight="1" thickBot="1">
      <c r="A63" s="5" t="s">
        <v>206</v>
      </c>
      <c r="C63" s="51"/>
      <c r="D63" s="63"/>
    </row>
    <row r="64" spans="1:4" ht="27" customHeight="1" thickBot="1">
      <c r="B64" s="219"/>
      <c r="C64" s="54"/>
      <c r="D64" s="62" t="s">
        <v>221</v>
      </c>
    </row>
    <row r="65" spans="1:4" ht="27" customHeight="1" thickBot="1">
      <c r="B65" s="219"/>
      <c r="C65" s="69"/>
      <c r="D65" s="62" t="s">
        <v>401</v>
      </c>
    </row>
    <row r="66" spans="1:4" s="5" customFormat="1" ht="27" customHeight="1" thickBot="1">
      <c r="A66" s="5" t="s">
        <v>207</v>
      </c>
      <c r="C66" s="51"/>
      <c r="D66" s="63"/>
    </row>
    <row r="67" spans="1:4" ht="27" customHeight="1" thickBot="1">
      <c r="B67" s="219"/>
      <c r="C67" s="57" t="s">
        <v>402</v>
      </c>
      <c r="D67" s="62" t="s">
        <v>2059</v>
      </c>
    </row>
    <row r="68" spans="1:4" ht="27" customHeight="1" thickBot="1">
      <c r="B68" s="219"/>
      <c r="C68" s="57" t="s">
        <v>402</v>
      </c>
      <c r="D68" s="62" t="s">
        <v>403</v>
      </c>
    </row>
    <row r="69" spans="1:4" s="5" customFormat="1" ht="27" customHeight="1" thickBot="1">
      <c r="A69" s="5" t="s">
        <v>208</v>
      </c>
      <c r="C69" s="51"/>
      <c r="D69" s="63"/>
    </row>
    <row r="70" spans="1:4" ht="27" customHeight="1" thickBot="1">
      <c r="B70" s="219"/>
      <c r="C70" s="57" t="s">
        <v>0</v>
      </c>
      <c r="D70" s="62" t="s">
        <v>1</v>
      </c>
    </row>
    <row r="71" spans="1:4" ht="27" customHeight="1">
      <c r="C71" s="50" t="s">
        <v>498</v>
      </c>
      <c r="D71" s="66"/>
    </row>
    <row r="72" spans="1:4" ht="15" customHeight="1">
      <c r="D72" s="191" t="str">
        <f>IF( (COUNTIF(項目④チェック欄,"○")+COUNTIF(項目④チェック欄,"△")+COUNTIF(項目④チェック欄,"×")+COUNTIF(項目④チェック欄,"―"))=0,"達成率　　　　%",IF( (COUNTIF(項目④チェック欄,"○")+COUNTIF(項目④チェック欄,"△")+COUNTIF(項目④チェック欄,"×"))=0,"達成率　　―　%",COUNTIF(項目④チェック欄,"○")/(COUNTIF(項目④チェック欄,"○")+COUNTIF(項目④チェック欄,"△")+COUNTIF(項目④チェック欄,"×"))*100))</f>
        <v>達成率　　　　%</v>
      </c>
    </row>
    <row r="73" spans="1:4" ht="27" customHeight="1">
      <c r="A73" s="3" t="s">
        <v>170</v>
      </c>
      <c r="B73" s="3"/>
      <c r="C73" s="49"/>
      <c r="D73" s="65"/>
    </row>
    <row r="74" spans="1:4" ht="27" customHeight="1">
      <c r="D74" s="66"/>
    </row>
    <row r="75" spans="1:4" s="5" customFormat="1" ht="27" customHeight="1" thickBot="1">
      <c r="A75" s="5" t="s">
        <v>209</v>
      </c>
      <c r="C75" s="51"/>
      <c r="D75" s="63"/>
    </row>
    <row r="76" spans="1:4" ht="27" customHeight="1" thickBot="1">
      <c r="B76" s="219"/>
      <c r="C76" s="53"/>
      <c r="D76" s="62" t="s">
        <v>491</v>
      </c>
    </row>
    <row r="77" spans="1:4" ht="27" customHeight="1" thickBot="1">
      <c r="B77" s="219"/>
      <c r="C77" s="54"/>
      <c r="D77" s="62" t="s">
        <v>171</v>
      </c>
    </row>
    <row r="78" spans="1:4" ht="27" customHeight="1" thickBot="1">
      <c r="B78" s="219"/>
      <c r="C78" s="69"/>
      <c r="D78" s="62" t="s">
        <v>492</v>
      </c>
    </row>
    <row r="79" spans="1:4" ht="27" customHeight="1" thickBot="1">
      <c r="B79" s="219"/>
      <c r="C79" s="55"/>
      <c r="D79" s="62" t="s">
        <v>172</v>
      </c>
    </row>
    <row r="80" spans="1:4" ht="27" customHeight="1" thickBot="1">
      <c r="B80" s="219"/>
      <c r="C80" s="54"/>
      <c r="D80" s="62" t="s">
        <v>173</v>
      </c>
    </row>
    <row r="81" spans="1:4" ht="27" customHeight="1" thickBot="1">
      <c r="A81" s="5" t="s">
        <v>210</v>
      </c>
      <c r="D81" s="63"/>
    </row>
    <row r="82" spans="1:4" ht="27" customHeight="1" thickBot="1">
      <c r="B82" s="219"/>
      <c r="C82" s="53"/>
      <c r="D82" s="62" t="s">
        <v>174</v>
      </c>
    </row>
    <row r="83" spans="1:4" ht="27" customHeight="1" thickBot="1">
      <c r="B83" s="219"/>
      <c r="C83" s="69"/>
      <c r="D83" s="62" t="s">
        <v>175</v>
      </c>
    </row>
    <row r="84" spans="1:4" ht="28.95" customHeight="1" thickBot="1">
      <c r="B84" s="219"/>
      <c r="C84" s="56"/>
      <c r="D84" s="62" t="s">
        <v>176</v>
      </c>
    </row>
    <row r="85" spans="1:4" s="5" customFormat="1" ht="27" customHeight="1" thickBot="1">
      <c r="A85" s="5" t="s">
        <v>211</v>
      </c>
      <c r="C85" s="51"/>
      <c r="D85" s="63"/>
    </row>
    <row r="86" spans="1:4" ht="27" customHeight="1" thickBot="1">
      <c r="B86" s="219"/>
      <c r="C86" s="53"/>
      <c r="D86" s="62" t="s">
        <v>179</v>
      </c>
    </row>
    <row r="87" spans="1:4" ht="27" customHeight="1" thickBot="1">
      <c r="B87" s="219"/>
      <c r="C87" s="54"/>
      <c r="D87" s="388" t="s">
        <v>180</v>
      </c>
    </row>
    <row r="88" spans="1:4" ht="27" customHeight="1" thickBot="1">
      <c r="B88" s="219"/>
      <c r="C88" s="54"/>
      <c r="D88" s="62" t="s">
        <v>181</v>
      </c>
    </row>
    <row r="89" spans="1:4" ht="27" customHeight="1" thickBot="1">
      <c r="B89" s="219"/>
      <c r="C89" s="56"/>
      <c r="D89" s="62" t="s">
        <v>547</v>
      </c>
    </row>
    <row r="90" spans="1:4" s="5" customFormat="1" ht="27" customHeight="1" thickBot="1">
      <c r="A90" s="5" t="s">
        <v>212</v>
      </c>
      <c r="C90" s="51"/>
      <c r="D90" s="63"/>
    </row>
    <row r="91" spans="1:4" s="8" customFormat="1" ht="27" customHeight="1" thickBot="1">
      <c r="B91" s="219"/>
      <c r="C91" s="389"/>
      <c r="D91" s="62" t="s">
        <v>182</v>
      </c>
    </row>
    <row r="92" spans="1:4" ht="27" customHeight="1" thickBot="1">
      <c r="B92" s="219"/>
      <c r="C92" s="54"/>
      <c r="D92" s="62" t="s">
        <v>493</v>
      </c>
    </row>
    <row r="93" spans="1:4" ht="27" customHeight="1">
      <c r="C93" s="50" t="s">
        <v>490</v>
      </c>
      <c r="D93" s="66"/>
    </row>
    <row r="94" spans="1:4" ht="15" customHeight="1">
      <c r="D94" s="191" t="str">
        <f>IF( (COUNTIF(項目⑦チェック欄,"○")+COUNTIF(項目⑦チェック欄,"△")+COUNTIF(項目⑦チェック欄,"×")+COUNTIF(項目⑦チェック欄,"―"))=0,"達成率　　　　%",IF( (COUNTIF(項目⑦チェック欄,"○")+COUNTIF(項目⑦チェック欄,"△")+COUNTIF(項目⑦チェック欄,"×"))=0,"達成率　　―　%",COUNTIF(項目⑦チェック欄,"○")/(COUNTIF(項目⑦チェック欄,"○")+COUNTIF(項目⑦チェック欄,"△")+COUNTIF(項目⑦チェック欄,"×"))*100))</f>
        <v>達成率　　　　%</v>
      </c>
    </row>
    <row r="95" spans="1:4" ht="27" customHeight="1">
      <c r="A95" s="3" t="s">
        <v>177</v>
      </c>
      <c r="B95" s="3"/>
      <c r="C95" s="49"/>
      <c r="D95" s="65"/>
    </row>
    <row r="96" spans="1:4" ht="27" customHeight="1">
      <c r="D96" s="66"/>
    </row>
    <row r="97" spans="1:4" s="5" customFormat="1" ht="27" customHeight="1" thickBot="1">
      <c r="A97" s="5" t="s">
        <v>213</v>
      </c>
      <c r="C97" s="51"/>
      <c r="D97" s="63"/>
    </row>
    <row r="98" spans="1:4" ht="27" customHeight="1" thickBot="1">
      <c r="B98" s="219"/>
      <c r="C98" s="69"/>
      <c r="D98" s="62" t="s">
        <v>178</v>
      </c>
    </row>
    <row r="99" spans="1:4" s="5" customFormat="1" ht="27" customHeight="1" thickBot="1">
      <c r="A99" s="5" t="s">
        <v>214</v>
      </c>
      <c r="C99" s="51"/>
      <c r="D99" s="63"/>
    </row>
    <row r="100" spans="1:4" ht="27" customHeight="1" thickBot="1">
      <c r="B100" s="219"/>
      <c r="C100" s="53"/>
      <c r="D100" s="62" t="s">
        <v>183</v>
      </c>
    </row>
    <row r="101" spans="1:4" ht="27" customHeight="1" thickBot="1">
      <c r="B101" s="219"/>
      <c r="C101" s="69"/>
      <c r="D101" s="62" t="s">
        <v>548</v>
      </c>
    </row>
    <row r="102" spans="1:4" ht="27" customHeight="1" thickBot="1">
      <c r="B102" s="219"/>
      <c r="C102" s="56"/>
      <c r="D102" s="62" t="s">
        <v>188</v>
      </c>
    </row>
    <row r="103" spans="1:4" s="5" customFormat="1" ht="27" customHeight="1" thickBot="1">
      <c r="A103" s="5" t="s">
        <v>215</v>
      </c>
      <c r="C103" s="51"/>
      <c r="D103" s="63"/>
    </row>
    <row r="104" spans="1:4" ht="27" customHeight="1" thickBot="1">
      <c r="B104" s="219"/>
      <c r="C104" s="69"/>
      <c r="D104" s="62" t="s">
        <v>2060</v>
      </c>
    </row>
    <row r="105" spans="1:4" ht="27" customHeight="1" thickBot="1">
      <c r="B105" s="219"/>
      <c r="C105" s="56"/>
      <c r="D105" s="62" t="s">
        <v>2061</v>
      </c>
    </row>
    <row r="106" spans="1:4" ht="27" customHeight="1">
      <c r="C106" s="50" t="s">
        <v>494</v>
      </c>
      <c r="D106" s="66"/>
    </row>
    <row r="107" spans="1:4" ht="15" customHeight="1">
      <c r="D107" s="191" t="str">
        <f>IF( (COUNTIF(項目⑨チェック欄,"○")+COUNTIF(項目⑨チェック欄,"△")+COUNTIF(項目⑨チェック欄,"×")+COUNTIF(項目⑨チェック欄,"―"))=0,"達成率　　　　%",IF( (COUNTIF(項目⑨チェック欄,"○")+COUNTIF(項目⑨チェック欄,"△")+COUNTIF(項目⑨チェック欄,"×"))=0,"達成率　　―　%",COUNTIF(項目⑨チェック欄,"○")/(COUNTIF(項目⑨チェック欄,"○")+COUNTIF(項目⑨チェック欄,"△")+COUNTIF(項目⑨チェック欄,"×"))*100))</f>
        <v>達成率　　　　%</v>
      </c>
    </row>
    <row r="108" spans="1:4" ht="27" customHeight="1">
      <c r="A108" s="60" t="s">
        <v>192</v>
      </c>
      <c r="B108" s="60"/>
      <c r="C108" s="61"/>
      <c r="D108" s="67"/>
    </row>
    <row r="109" spans="1:4" ht="27" customHeight="1">
      <c r="D109" s="66"/>
    </row>
    <row r="110" spans="1:4" s="5" customFormat="1" ht="27" customHeight="1" thickBot="1">
      <c r="A110" s="5" t="s">
        <v>224</v>
      </c>
      <c r="C110" s="51"/>
      <c r="D110" s="63"/>
    </row>
    <row r="111" spans="1:4" ht="27" customHeight="1" thickBot="1">
      <c r="B111" s="219"/>
      <c r="C111" s="69"/>
      <c r="D111" s="62" t="s">
        <v>357</v>
      </c>
    </row>
    <row r="112" spans="1:4" ht="27" customHeight="1" thickBot="1">
      <c r="B112" s="219"/>
      <c r="C112" s="70"/>
      <c r="D112" s="195" t="s">
        <v>358</v>
      </c>
    </row>
    <row r="113" spans="1:4" s="5" customFormat="1" ht="27" customHeight="1" thickBot="1">
      <c r="A113" s="5" t="s">
        <v>225</v>
      </c>
      <c r="C113" s="51"/>
      <c r="D113" s="63"/>
    </row>
    <row r="114" spans="1:4" ht="27" customHeight="1" thickBot="1">
      <c r="B114" s="219"/>
      <c r="C114" s="69"/>
      <c r="D114" s="194" t="s">
        <v>359</v>
      </c>
    </row>
    <row r="115" spans="1:4" s="5" customFormat="1" ht="27" customHeight="1" thickBot="1">
      <c r="A115" s="5" t="s">
        <v>495</v>
      </c>
      <c r="C115" s="51"/>
      <c r="D115" s="63"/>
    </row>
    <row r="116" spans="1:4" ht="27" customHeight="1" thickBot="1">
      <c r="B116" s="219"/>
      <c r="C116" s="69"/>
      <c r="D116" s="62" t="s">
        <v>360</v>
      </c>
    </row>
    <row r="117" spans="1:4" s="5" customFormat="1" ht="27" customHeight="1" thickBot="1">
      <c r="A117" s="5" t="s">
        <v>496</v>
      </c>
      <c r="C117" s="51"/>
      <c r="D117" s="63"/>
    </row>
    <row r="118" spans="1:4" ht="27" customHeight="1" thickBot="1">
      <c r="B118" s="219"/>
      <c r="C118" s="69"/>
      <c r="D118" s="62" t="s">
        <v>361</v>
      </c>
    </row>
    <row r="119" spans="1:4" ht="27" customHeight="1">
      <c r="C119" s="50" t="s">
        <v>497</v>
      </c>
      <c r="D119" s="190"/>
    </row>
    <row r="120" spans="1:4" ht="15" customHeight="1">
      <c r="D120" s="192" t="str">
        <f>IF( (COUNTIF(項目⑩チェック欄,"○")+COUNTIF(項目⑩チェック欄,"△")+COUNTIF(項目⑩チェック欄,"×")+COUNTIF(項目⑩チェック欄,"―"))=0,"達成率　　　　%",IF( (COUNTIF(項目⑩チェック欄,"○")+COUNTIF(項目⑩チェック欄,"△")+COUNTIF(項目⑩チェック欄,"×"))=0,"達成率　　―　%",COUNTIF(項目⑩チェック欄,"○")/(COUNTIF(項目⑩チェック欄,"○")+COUNTIF(項目⑩チェック欄,"△")+COUNTIF(項目⑩チェック欄,"×"))*100))</f>
        <v>達成率　　　　%</v>
      </c>
    </row>
  </sheetData>
  <sheetProtection algorithmName="SHA-512" hashValue="Lg34bPjI8+zYcPWaIDvpyeKCM3b2lUM+/whe6bzNaCPPnVxLdghBaW3uEnpXqAiMKVStRBsLOI1An5zY0clfuQ==" saltValue="2qXgzAgerU0skXCbYQ+SGQ==" spinCount="100000" sheet="1" selectLockedCells="1"/>
  <phoneticPr fontId="1"/>
  <conditionalFormatting sqref="B98 B67:B68 B53 B55 B7 B61:B62 B64:B65 B70 B76:B80 B82:B84 B86:B89 B91:B92 B100:B102 B104:B105 B111:B112 B114 B116 B118 B9:B11 B13:B20 B22:B24 B26:B28 B34:B36 B38:B40 B42:B46 B48:B51">
    <cfRule type="cellIs" dxfId="5" priority="1" stopIfTrue="1" operator="equal">
      <formula>""</formula>
    </cfRule>
  </conditionalFormatting>
  <dataValidations count="1">
    <dataValidation type="list" allowBlank="1" showInputMessage="1" showErrorMessage="1" sqref="B116 B114 B98 B67:B68 B55 B13:B20 B7 B53 B118 B9:B11 B22:B24 B26:B28 B34:B36 B38:B40 B42:B46 B61:B62 B64:B65 B70 B76:B80 B82:B84 B86:B89 B91:B92 B100:B102 B104:B105 B111:B112 B48:B51">
      <formula1>"○,△,×,―"</formula1>
    </dataValidation>
  </dataValidations>
  <printOptions horizontalCentered="1"/>
  <pageMargins left="0.59055118110236227" right="0.59055118110236227" top="0.7" bottom="0.63" header="0.51181102362204722" footer="0.51181102362204722"/>
  <pageSetup paperSize="9" scale="61" orientation="portrait" r:id="rId1"/>
  <headerFooter alignWithMargins="0"/>
  <rowBreaks count="2" manualBreakCount="2">
    <brk id="30" max="3" man="1"/>
    <brk id="72" max="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9"/>
  </sheetPr>
  <dimension ref="A3:C4"/>
  <sheetViews>
    <sheetView zoomScaleNormal="100" workbookViewId="0">
      <selection activeCell="C32" sqref="C32"/>
    </sheetView>
  </sheetViews>
  <sheetFormatPr defaultRowHeight="13.2"/>
  <cols>
    <col min="3" max="3" width="9.6640625" style="50" customWidth="1"/>
  </cols>
  <sheetData>
    <row r="3" spans="1:1" ht="16.2">
      <c r="A3" s="162" t="s">
        <v>329</v>
      </c>
    </row>
    <row r="4" spans="1:1" ht="16.2">
      <c r="A4" s="162" t="s">
        <v>330</v>
      </c>
    </row>
  </sheetData>
  <sheetProtection algorithmName="SHA-512" hashValue="FjwvwT7mH0ldeJWct/lliEJGKgixLR0df1P5SyCqCxRx5FqoJpqtC+O59/MrTyqUAsVTY5xhj06fvtT23+KrQA==" saltValue="asLgDjeLoKnKW3dbhvFPfQ==" spinCount="100000" sheet="1" objects="1" scenarios="1"/>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作成の手引き</vt:lpstr>
      <vt:lpstr>①様式第１号</vt:lpstr>
      <vt:lpstr>②様式第４８号</vt:lpstr>
      <vt:lpstr>③－1環境負荷低減計画</vt:lpstr>
      <vt:lpstr>③－2環境負荷低減計画</vt:lpstr>
      <vt:lpstr>③－3環境負荷低減計画</vt:lpstr>
      <vt:lpstr>③－4環境負荷低減計画</vt:lpstr>
      <vt:lpstr>④取組ﾁｪｯｸｼｰﾄ</vt:lpstr>
      <vt:lpstr>⑤負荷ﾁｪｯｸｼｰﾄ→</vt:lpstr>
      <vt:lpstr>⑤－１負荷チェックシート</vt:lpstr>
      <vt:lpstr>非表示シート</vt:lpstr>
      <vt:lpstr>⑤－２負荷チェックシート</vt:lpstr>
      <vt:lpstr>⑤-３負荷チェックシート（廃棄物排出量）</vt:lpstr>
      <vt:lpstr>取組チェック結果</vt:lpstr>
      <vt:lpstr>②様式第４８号!Print_Area</vt:lpstr>
      <vt:lpstr>'③－1環境負荷低減計画'!Print_Area</vt:lpstr>
      <vt:lpstr>'③－2環境負荷低減計画'!Print_Area</vt:lpstr>
      <vt:lpstr>'③－3環境負荷低減計画'!Print_Area</vt:lpstr>
      <vt:lpstr>'③－4環境負荷低減計画'!Print_Area</vt:lpstr>
      <vt:lpstr>④取組ﾁｪｯｸｼｰﾄ!Print_Area</vt:lpstr>
      <vt:lpstr>'⑤－１負荷チェックシート'!Print_Area</vt:lpstr>
      <vt:lpstr>'⑤－２負荷チェックシート'!Print_Area</vt:lpstr>
      <vt:lpstr>'⑤-３負荷チェックシート（廃棄物排出量）'!Print_Area</vt:lpstr>
      <vt:lpstr>非表示シート!retailers_list</vt:lpstr>
      <vt:lpstr>項目①チェック欄</vt:lpstr>
      <vt:lpstr>項目②チェック欄</vt:lpstr>
      <vt:lpstr>項目④チェック欄</vt:lpstr>
      <vt:lpstr>項目⑦チェック欄</vt:lpstr>
      <vt:lpstr>項目⑨チェック欄</vt:lpstr>
      <vt:lpstr>項目⑩チェック欄</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武藤　優輝</dc:creator>
  <cp:keywords/>
  <dc:description/>
  <cp:lastModifiedBy>さいたま市</cp:lastModifiedBy>
  <cp:revision>0</cp:revision>
  <cp:lastPrinted>2024-02-02T06:34:48Z</cp:lastPrinted>
  <dcterms:created xsi:type="dcterms:W3CDTF">1601-01-01T00:00:00Z</dcterms:created>
  <dcterms:modified xsi:type="dcterms:W3CDTF">2024-03-28T09:00:47Z</dcterms:modified>
  <cp:category/>
</cp:coreProperties>
</file>