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3045" yWindow="345" windowWidth="14805" windowHeight="7770" tabRatio="785"/>
  </bookViews>
  <sheets>
    <sheet name="はじめに" sheetId="34" r:id="rId1"/>
    <sheet name="入力シート" sheetId="32" r:id="rId2"/>
    <sheet name="受付証" sheetId="14" r:id="rId3"/>
    <sheet name="様式１" sheetId="31" r:id="rId4"/>
    <sheet name="様式２" sheetId="36" r:id="rId5"/>
    <sheet name="様式３" sheetId="27" r:id="rId6"/>
    <sheet name="様式４" sheetId="28" r:id="rId7"/>
    <sheet name="様式５" sheetId="8" r:id="rId8"/>
    <sheet name="様式６" sheetId="29" r:id="rId9"/>
    <sheet name="様式７" sheetId="10" r:id="rId10"/>
    <sheet name="様式８" sheetId="21" r:id="rId11"/>
    <sheet name="様式９" sheetId="22" r:id="rId12"/>
  </sheets>
  <externalReferences>
    <externalReference r:id="rId13"/>
  </externalReferences>
  <definedNames>
    <definedName name="_xlnm._FilterDatabase" localSheetId="1" hidden="1">入力シート!$AX$231:$BA$362</definedName>
    <definedName name="_xlnm.Print_Area" localSheetId="0">はじめに!$A$1:$AO$25</definedName>
    <definedName name="_xlnm.Print_Area" localSheetId="2">受付証!$A$1:$K$46</definedName>
    <definedName name="_xlnm.Print_Area" localSheetId="1">入力シート!$A$1:$AO$517</definedName>
    <definedName name="_xlnm.Print_Area" localSheetId="3">様式１!$A$1:$BI$150</definedName>
    <definedName name="_xlnm.Print_Area" localSheetId="4">様式２!$A$1:$AD$74</definedName>
    <definedName name="_xlnm.Print_Area" localSheetId="5">様式３!$A$1:$BH$47</definedName>
    <definedName name="_xlnm.Print_Area" localSheetId="6">様式４!$A$1:$BH$40</definedName>
    <definedName name="_xlnm.Print_Area" localSheetId="7">様式５!$A$1:$BR$52</definedName>
    <definedName name="_xlnm.Print_Area" localSheetId="8">様式６!$A$1:$BH$91</definedName>
    <definedName name="_xlnm.Print_Area" localSheetId="9">様式７!$A$1:$BB$54</definedName>
    <definedName name="_xlnm.Print_Area" localSheetId="10">様式８!$A$1:$V$76</definedName>
    <definedName name="_xlnm.Print_Area" localSheetId="11">様式９!$A$1:$M$54</definedName>
  </definedNames>
  <calcPr calcId="162913"/>
</workbook>
</file>

<file path=xl/calcChain.xml><?xml version="1.0" encoding="utf-8"?>
<calcChain xmlns="http://schemas.openxmlformats.org/spreadsheetml/2006/main">
  <c r="BE20" i="28" l="1"/>
  <c r="BE23" i="27"/>
  <c r="AJ91" i="31" l="1"/>
  <c r="L459" i="32" l="1"/>
  <c r="N386" i="32" l="1"/>
  <c r="M386" i="32"/>
  <c r="N385" i="32"/>
  <c r="M385" i="32"/>
  <c r="B384" i="32"/>
  <c r="L384" i="32"/>
  <c r="J525" i="32"/>
  <c r="L412" i="32" l="1"/>
  <c r="AT46" i="32" l="1"/>
  <c r="AN33" i="31" s="1"/>
  <c r="M406" i="32"/>
  <c r="M405" i="32"/>
  <c r="M404" i="32"/>
  <c r="L403" i="32"/>
  <c r="N399" i="32"/>
  <c r="N397" i="32"/>
  <c r="M399" i="32"/>
  <c r="M397" i="32"/>
  <c r="L396" i="32"/>
  <c r="N392" i="32"/>
  <c r="N390" i="32"/>
  <c r="M392" i="32"/>
  <c r="M390" i="32"/>
  <c r="L389" i="32"/>
  <c r="L380" i="32" l="1"/>
  <c r="M380" i="32"/>
  <c r="M379" i="32"/>
  <c r="AB381" i="32" l="1"/>
  <c r="AB382" i="32"/>
  <c r="F103" i="31" l="1"/>
  <c r="Z61" i="31" l="1"/>
  <c r="C87" i="32" l="1"/>
  <c r="AJ109" i="31" l="1"/>
  <c r="AM109" i="31" s="1"/>
  <c r="AJ105" i="31"/>
  <c r="AM105" i="31" s="1"/>
  <c r="AJ101" i="31"/>
  <c r="AM101" i="31" s="1"/>
  <c r="AJ94" i="31"/>
  <c r="AM94" i="31" s="1"/>
  <c r="AJ97" i="31"/>
  <c r="AM97" i="31" s="1"/>
  <c r="AJ67" i="31" l="1"/>
  <c r="AJ85" i="31" s="1"/>
  <c r="AM85" i="31" s="1"/>
  <c r="AJ58" i="31"/>
  <c r="F107" i="31"/>
  <c r="I107" i="31" s="1"/>
  <c r="F111" i="31"/>
  <c r="I111" i="31" s="1"/>
  <c r="I103" i="31"/>
  <c r="F67" i="31"/>
  <c r="F85" i="31" s="1"/>
  <c r="I85" i="31" s="1"/>
  <c r="F58" i="31"/>
  <c r="I58" i="31" l="1"/>
  <c r="Z58" i="31"/>
  <c r="AM58" i="31"/>
  <c r="BD58" i="31"/>
  <c r="R478" i="32"/>
  <c r="J509" i="32" l="1"/>
  <c r="B107" i="32" l="1"/>
  <c r="B104" i="32"/>
  <c r="B101" i="32"/>
  <c r="B92" i="32"/>
  <c r="B67" i="32"/>
  <c r="B53" i="32"/>
  <c r="J49" i="32"/>
  <c r="C49" i="32"/>
  <c r="AA5" i="36"/>
  <c r="Y5" i="36"/>
  <c r="W5" i="36"/>
  <c r="L221" i="32" l="1"/>
  <c r="L434" i="32"/>
  <c r="AT45" i="32" l="1"/>
  <c r="E8" i="8" l="1"/>
  <c r="C8" i="8"/>
  <c r="AU169" i="32" l="1"/>
  <c r="AT169" i="32"/>
  <c r="BB358" i="32" l="1"/>
  <c r="BB351" i="32"/>
  <c r="BB346" i="32"/>
  <c r="BB340" i="32"/>
  <c r="BB334" i="32"/>
  <c r="BB330" i="32"/>
  <c r="BB316" i="32"/>
  <c r="BB306" i="32"/>
  <c r="BB302" i="32"/>
  <c r="BB287" i="32"/>
  <c r="BB279" i="32"/>
  <c r="BB277" i="32"/>
  <c r="BB275" i="32"/>
  <c r="BB268" i="32"/>
  <c r="BB246" i="32"/>
  <c r="BB242" i="32"/>
  <c r="BA13" i="8" l="1"/>
  <c r="AY13" i="8"/>
  <c r="AW13" i="8"/>
  <c r="AT175" i="32"/>
  <c r="C59" i="32" l="1"/>
  <c r="AC454" i="32" l="1"/>
  <c r="C122" i="31" l="1"/>
  <c r="BD61" i="31"/>
  <c r="F115" i="31"/>
  <c r="F100" i="31"/>
  <c r="I100" i="31" s="1"/>
  <c r="AU175" i="32"/>
  <c r="AF13" i="8" s="1"/>
  <c r="AD13" i="8" l="1"/>
  <c r="I115" i="31"/>
  <c r="BD55" i="31"/>
  <c r="Z55" i="31"/>
  <c r="L196" i="32" l="1"/>
  <c r="L202" i="32"/>
  <c r="B196" i="32"/>
  <c r="U36" i="8" l="1"/>
  <c r="S36" i="8"/>
  <c r="Q36" i="8"/>
  <c r="O36" i="8"/>
  <c r="M36" i="8"/>
  <c r="K36" i="8"/>
  <c r="I36" i="8"/>
  <c r="G36" i="8"/>
  <c r="E36" i="8"/>
  <c r="C36" i="8"/>
  <c r="E41" i="8" l="1"/>
  <c r="C41" i="8"/>
  <c r="A1" i="31" l="1"/>
  <c r="J133" i="31" s="1"/>
  <c r="AT51" i="32" l="1"/>
  <c r="Y51" i="32" s="1"/>
  <c r="J529" i="32" l="1"/>
  <c r="J528" i="32"/>
  <c r="J527" i="32"/>
  <c r="J526" i="32"/>
  <c r="K530" i="32" l="1"/>
  <c r="K526" i="32"/>
  <c r="K553" i="32"/>
  <c r="K537" i="32"/>
  <c r="K549" i="32"/>
  <c r="K533" i="32"/>
  <c r="K545" i="32"/>
  <c r="K529" i="32"/>
  <c r="K541" i="32"/>
  <c r="K552" i="32"/>
  <c r="K548" i="32"/>
  <c r="K544" i="32"/>
  <c r="K540" i="32"/>
  <c r="K536" i="32"/>
  <c r="K532" i="32"/>
  <c r="K528" i="32"/>
  <c r="K555" i="32"/>
  <c r="K551" i="32"/>
  <c r="K547" i="32"/>
  <c r="K543" i="32"/>
  <c r="K539" i="32"/>
  <c r="K535" i="32"/>
  <c r="K531" i="32"/>
  <c r="K527" i="32"/>
  <c r="K554" i="32"/>
  <c r="K550" i="32"/>
  <c r="K546" i="32"/>
  <c r="K542" i="32"/>
  <c r="K538" i="32"/>
  <c r="K534" i="32"/>
  <c r="K525" i="32"/>
  <c r="A38" i="14"/>
  <c r="A26" i="14"/>
  <c r="B46" i="22" l="1"/>
  <c r="AU133" i="32"/>
  <c r="AT133" i="32" s="1"/>
  <c r="AU99" i="32"/>
  <c r="AU74" i="32"/>
  <c r="AU60" i="32"/>
  <c r="AU450" i="32" l="1"/>
  <c r="AU449" i="32"/>
  <c r="AU448" i="32"/>
  <c r="AU447" i="32"/>
  <c r="AU446" i="32"/>
  <c r="AU445" i="32"/>
  <c r="AU444" i="32"/>
  <c r="AU443" i="32"/>
  <c r="AU442" i="32"/>
  <c r="AU441" i="32"/>
  <c r="AU451" i="32" l="1"/>
  <c r="C451" i="32" s="1"/>
  <c r="AP186" i="32"/>
  <c r="AX186" i="32" s="1"/>
  <c r="AZ186" i="32" l="1"/>
  <c r="AV186" i="32"/>
  <c r="AR186" i="32"/>
  <c r="AW186" i="32"/>
  <c r="AU186" i="32"/>
  <c r="AQ186" i="32"/>
  <c r="AS186" i="32"/>
  <c r="AY186" i="32"/>
  <c r="AT186" i="32"/>
  <c r="AT185" i="32"/>
  <c r="AR18" i="8" l="1"/>
  <c r="AJ18" i="8"/>
  <c r="AB18" i="8"/>
  <c r="Z18" i="8"/>
  <c r="AP18" i="8"/>
  <c r="AH18" i="8"/>
  <c r="AL18" i="8"/>
  <c r="AD18" i="8"/>
  <c r="AN18" i="8"/>
  <c r="AF18" i="8"/>
  <c r="Q76" i="32" l="1"/>
  <c r="N406" i="32" l="1"/>
  <c r="N405" i="32"/>
  <c r="N404" i="32"/>
  <c r="L400" i="32"/>
  <c r="B403" i="32"/>
  <c r="B396" i="32"/>
  <c r="AT408" i="32"/>
  <c r="AT401" i="32"/>
  <c r="AU77" i="32" l="1"/>
  <c r="AU80" i="32"/>
  <c r="AT80" i="32" s="1"/>
  <c r="G37" i="36" s="1"/>
  <c r="AU467" i="32"/>
  <c r="AT467" i="32" s="1"/>
  <c r="AU465" i="32"/>
  <c r="AT465" i="32" s="1"/>
  <c r="AU463" i="32"/>
  <c r="AT463" i="32" s="1"/>
  <c r="AU466" i="32"/>
  <c r="AT466" i="32" s="1"/>
  <c r="AU464" i="32"/>
  <c r="AT464" i="32" s="1"/>
  <c r="AU462" i="32"/>
  <c r="AT462" i="32" s="1"/>
  <c r="AU457" i="32"/>
  <c r="AT457" i="32" s="1"/>
  <c r="AU108" i="32"/>
  <c r="AT108" i="32" s="1"/>
  <c r="H69" i="36" s="1"/>
  <c r="AU105" i="32"/>
  <c r="AT105" i="32" s="1"/>
  <c r="H66" i="36" s="1"/>
  <c r="AU102" i="32"/>
  <c r="AT102" i="32" s="1"/>
  <c r="H63" i="36" s="1"/>
  <c r="AT99" i="32"/>
  <c r="H60" i="36" s="1"/>
  <c r="AT74" i="32"/>
  <c r="G28" i="36" s="1"/>
  <c r="AT60" i="32"/>
  <c r="G25" i="36" s="1"/>
  <c r="AU18" i="32"/>
  <c r="AT18" i="32" s="1"/>
  <c r="AE37" i="36" l="1"/>
  <c r="G51" i="22"/>
  <c r="A8" i="31"/>
  <c r="G31" i="36"/>
  <c r="AC17" i="10"/>
  <c r="AA17" i="10"/>
  <c r="AC16" i="10"/>
  <c r="AA16" i="10"/>
  <c r="AC15" i="10"/>
  <c r="AA15" i="10"/>
  <c r="AC14" i="10"/>
  <c r="AA14" i="10"/>
  <c r="AC13" i="10"/>
  <c r="AA13" i="10"/>
  <c r="AC12" i="10"/>
  <c r="AA12" i="10"/>
  <c r="AC11" i="10"/>
  <c r="AA11" i="10"/>
  <c r="AC10" i="10"/>
  <c r="AA10" i="10"/>
  <c r="AC9" i="10"/>
  <c r="AA9" i="10"/>
  <c r="AC8" i="10"/>
  <c r="AA8" i="10"/>
  <c r="AE31" i="36" l="1"/>
  <c r="G48" i="22"/>
  <c r="AT454" i="32"/>
  <c r="AT432" i="32"/>
  <c r="G17" i="10" l="1"/>
  <c r="E17" i="10"/>
  <c r="C17" i="10"/>
  <c r="A17" i="10"/>
  <c r="G16" i="10"/>
  <c r="E16" i="10"/>
  <c r="C16" i="10"/>
  <c r="A16" i="10"/>
  <c r="G15" i="10"/>
  <c r="E15" i="10"/>
  <c r="C15" i="10"/>
  <c r="A15" i="10"/>
  <c r="G14" i="10"/>
  <c r="E14" i="10"/>
  <c r="C14" i="10"/>
  <c r="A14" i="10"/>
  <c r="G13" i="10"/>
  <c r="E13" i="10"/>
  <c r="C13" i="10"/>
  <c r="A13" i="10"/>
  <c r="G12" i="10"/>
  <c r="E12" i="10"/>
  <c r="C12" i="10"/>
  <c r="A12" i="10"/>
  <c r="G11" i="10"/>
  <c r="E11" i="10"/>
  <c r="C11" i="10"/>
  <c r="A11" i="10"/>
  <c r="G10" i="10"/>
  <c r="E10" i="10"/>
  <c r="C10" i="10"/>
  <c r="A10" i="10"/>
  <c r="G9" i="10"/>
  <c r="E9" i="10"/>
  <c r="C9" i="10"/>
  <c r="A9" i="10"/>
  <c r="G8" i="10"/>
  <c r="E8" i="10"/>
  <c r="C8" i="10"/>
  <c r="A8" i="10"/>
  <c r="AB158" i="32" l="1"/>
  <c r="AB155" i="32"/>
  <c r="AB130" i="32"/>
  <c r="AB127" i="32"/>
  <c r="AB43" i="32"/>
  <c r="AB40" i="32"/>
  <c r="AB32" i="32"/>
  <c r="AB29" i="32"/>
  <c r="AK42" i="27" l="1"/>
  <c r="B119" i="32" l="1"/>
  <c r="B373" i="32" l="1"/>
  <c r="Q100" i="32" l="1"/>
  <c r="C100" i="32"/>
  <c r="Q75" i="32"/>
  <c r="C75" i="32"/>
  <c r="C61" i="32"/>
  <c r="G41" i="8" l="1"/>
  <c r="AR23" i="8"/>
  <c r="AP23" i="8"/>
  <c r="AN23" i="8"/>
  <c r="AL23" i="8"/>
  <c r="AJ23" i="8"/>
  <c r="AH23" i="8"/>
  <c r="AF23" i="8"/>
  <c r="AD23" i="8"/>
  <c r="AB23" i="8"/>
  <c r="Z23" i="8"/>
  <c r="U23" i="8"/>
  <c r="S23" i="8"/>
  <c r="Q23" i="8"/>
  <c r="O23" i="8"/>
  <c r="M23" i="8"/>
  <c r="K23" i="8"/>
  <c r="I23" i="8"/>
  <c r="G23" i="8"/>
  <c r="E23" i="8"/>
  <c r="C23" i="8"/>
  <c r="BO18" i="8"/>
  <c r="BM18" i="8"/>
  <c r="BK18" i="8"/>
  <c r="BI18" i="8"/>
  <c r="BG18" i="8"/>
  <c r="BE18" i="8"/>
  <c r="BC18" i="8"/>
  <c r="BA18" i="8"/>
  <c r="AY18" i="8"/>
  <c r="AW18" i="8"/>
  <c r="U18" i="8"/>
  <c r="S18" i="8"/>
  <c r="Q18" i="8"/>
  <c r="O18" i="8"/>
  <c r="M18" i="8"/>
  <c r="K18" i="8"/>
  <c r="I18" i="8"/>
  <c r="G18" i="8"/>
  <c r="E18" i="8"/>
  <c r="C18" i="8"/>
  <c r="AT394" i="32" l="1"/>
  <c r="AT387" i="32"/>
  <c r="AT381" i="32"/>
  <c r="AD50" i="29" s="1"/>
  <c r="AT380" i="32"/>
  <c r="AD48" i="29" s="1"/>
  <c r="L79" i="32" l="1"/>
  <c r="L107" i="32"/>
  <c r="AT26" i="32"/>
  <c r="M21" i="31" s="1"/>
  <c r="Q61" i="32"/>
  <c r="AT112" i="32" l="1"/>
  <c r="L6" i="27" l="1"/>
  <c r="AT77" i="32"/>
  <c r="G34" i="36" s="1"/>
  <c r="B103" i="32"/>
  <c r="AI441" i="32" l="1"/>
  <c r="AU152" i="32" l="1"/>
  <c r="N22" i="28" s="1"/>
  <c r="AT152" i="32"/>
  <c r="I22" i="28" s="1"/>
  <c r="AT151" i="32"/>
  <c r="I21" i="28" s="1"/>
  <c r="AT150" i="32"/>
  <c r="I20" i="28" s="1"/>
  <c r="AT149" i="32"/>
  <c r="I19" i="28" s="1"/>
  <c r="AU124" i="32"/>
  <c r="N25" i="27" s="1"/>
  <c r="AT124" i="32"/>
  <c r="I25" i="27" s="1"/>
  <c r="AT123" i="32"/>
  <c r="I24" i="27" s="1"/>
  <c r="AT122" i="32"/>
  <c r="I23" i="27" s="1"/>
  <c r="AT121" i="32"/>
  <c r="I22" i="27" s="1"/>
  <c r="AV246" i="32" l="1"/>
  <c r="AV268" i="32"/>
  <c r="AV275" i="32"/>
  <c r="AV277" i="32"/>
  <c r="AV279" i="32"/>
  <c r="AV287" i="32"/>
  <c r="AV302" i="32"/>
  <c r="AV306" i="32"/>
  <c r="AV316" i="32"/>
  <c r="AV330" i="32"/>
  <c r="AV334" i="32"/>
  <c r="AV340" i="32"/>
  <c r="AV346" i="32"/>
  <c r="I46" i="10" l="1"/>
  <c r="G46" i="10"/>
  <c r="E46" i="10"/>
  <c r="C46" i="10"/>
  <c r="I43" i="10"/>
  <c r="G43" i="10"/>
  <c r="E43" i="10"/>
  <c r="C43" i="10"/>
  <c r="I40" i="10"/>
  <c r="G40" i="10"/>
  <c r="E40" i="10"/>
  <c r="C40" i="10"/>
  <c r="AK17" i="10"/>
  <c r="AI17" i="10"/>
  <c r="AG17" i="10"/>
  <c r="AE17" i="10"/>
  <c r="AK16" i="10"/>
  <c r="AI16" i="10"/>
  <c r="AG16" i="10"/>
  <c r="AE16" i="10"/>
  <c r="AK15" i="10"/>
  <c r="AI15" i="10"/>
  <c r="AG15" i="10"/>
  <c r="AE15" i="10"/>
  <c r="AK14" i="10"/>
  <c r="AI14" i="10"/>
  <c r="AG14" i="10"/>
  <c r="AE14" i="10"/>
  <c r="AK13" i="10"/>
  <c r="AI13" i="10"/>
  <c r="AG13" i="10"/>
  <c r="AE13" i="10"/>
  <c r="AK12" i="10"/>
  <c r="AI12" i="10"/>
  <c r="AG12" i="10"/>
  <c r="AE12" i="10"/>
  <c r="AK11" i="10"/>
  <c r="AI11" i="10"/>
  <c r="AG11" i="10"/>
  <c r="AE11" i="10"/>
  <c r="AK10" i="10"/>
  <c r="AI10" i="10"/>
  <c r="AG10" i="10"/>
  <c r="AE10" i="10"/>
  <c r="AK9" i="10"/>
  <c r="AI9" i="10"/>
  <c r="AG9" i="10"/>
  <c r="AE9" i="10"/>
  <c r="AK8" i="10"/>
  <c r="AI8" i="10"/>
  <c r="AG8" i="10"/>
  <c r="AE8" i="10"/>
  <c r="AS352" i="32" l="1"/>
  <c r="AS347" i="32"/>
  <c r="Q23" i="29" s="1"/>
  <c r="AS341" i="32"/>
  <c r="Q21" i="29" s="1"/>
  <c r="AS335" i="32"/>
  <c r="Q19" i="29" s="1"/>
  <c r="AS331" i="32"/>
  <c r="Q17" i="29" s="1"/>
  <c r="AS317" i="32"/>
  <c r="Q15" i="29" s="1"/>
  <c r="AS307" i="32"/>
  <c r="Q13" i="29" s="1"/>
  <c r="AS303" i="32"/>
  <c r="Q11" i="29" s="1"/>
  <c r="AS299" i="32"/>
  <c r="B25" i="29" s="1"/>
  <c r="AS288" i="32"/>
  <c r="B23" i="29" s="1"/>
  <c r="AS276" i="32"/>
  <c r="B21" i="29" s="1"/>
  <c r="AS269" i="32"/>
  <c r="B19" i="29" s="1"/>
  <c r="AS252" i="32"/>
  <c r="B17" i="29" s="1"/>
  <c r="AS247" i="32"/>
  <c r="AS243" i="32"/>
  <c r="AS232" i="32"/>
  <c r="AR13" i="8"/>
  <c r="AP13" i="8"/>
  <c r="AL13" i="8"/>
  <c r="AJ13" i="8"/>
  <c r="B11" i="29" l="1"/>
  <c r="B13" i="29"/>
  <c r="B15" i="29"/>
  <c r="AT376" i="32"/>
  <c r="Q25" i="29"/>
  <c r="N364" i="32"/>
  <c r="AU242" i="32"/>
  <c r="AU246" i="32"/>
  <c r="AU268" i="32"/>
  <c r="AU275" i="32"/>
  <c r="AU287" i="32"/>
  <c r="AU302" i="32"/>
  <c r="AU306" i="32"/>
  <c r="AU316" i="32"/>
  <c r="AU330" i="32"/>
  <c r="AU334" i="32"/>
  <c r="AU340" i="32"/>
  <c r="AU346" i="32"/>
  <c r="AU351" i="32"/>
  <c r="AT362" i="32"/>
  <c r="BB362" i="32" s="1"/>
  <c r="AT361" i="32"/>
  <c r="BB361" i="32" s="1"/>
  <c r="AT360" i="32"/>
  <c r="BB360" i="32" s="1"/>
  <c r="AT359" i="32"/>
  <c r="BB359" i="32" s="1"/>
  <c r="AT357" i="32"/>
  <c r="AT356" i="32"/>
  <c r="BB356" i="32" s="1"/>
  <c r="AT355" i="32"/>
  <c r="BB355" i="32" s="1"/>
  <c r="AT354" i="32"/>
  <c r="BB354" i="32" s="1"/>
  <c r="AT353" i="32"/>
  <c r="AT352" i="32"/>
  <c r="BB352" i="32" s="1"/>
  <c r="AT350" i="32"/>
  <c r="BB350" i="32" s="1"/>
  <c r="AT349" i="32"/>
  <c r="BB349" i="32" s="1"/>
  <c r="AT348" i="32"/>
  <c r="BB348" i="32" s="1"/>
  <c r="AT347" i="32"/>
  <c r="BB347" i="32" s="1"/>
  <c r="AT345" i="32"/>
  <c r="BB345" i="32" s="1"/>
  <c r="AT344" i="32"/>
  <c r="BB344" i="32" s="1"/>
  <c r="AT343" i="32"/>
  <c r="BB343" i="32" s="1"/>
  <c r="AT342" i="32"/>
  <c r="BB342" i="32" s="1"/>
  <c r="AT341" i="32"/>
  <c r="BB341" i="32" s="1"/>
  <c r="AT339" i="32"/>
  <c r="BB339" i="32" s="1"/>
  <c r="AT338" i="32"/>
  <c r="BB338" i="32" s="1"/>
  <c r="AT337" i="32"/>
  <c r="BB337" i="32" s="1"/>
  <c r="AT336" i="32"/>
  <c r="BB336" i="32" s="1"/>
  <c r="AT335" i="32"/>
  <c r="BB335" i="32" s="1"/>
  <c r="AT333" i="32"/>
  <c r="BB333" i="32" s="1"/>
  <c r="AT332" i="32"/>
  <c r="BB332" i="32" s="1"/>
  <c r="AT331" i="32"/>
  <c r="BB331" i="32" s="1"/>
  <c r="AT329" i="32"/>
  <c r="BB329" i="32" s="1"/>
  <c r="AT328" i="32"/>
  <c r="BB328" i="32" s="1"/>
  <c r="AT327" i="32"/>
  <c r="BB327" i="32" s="1"/>
  <c r="AT326" i="32"/>
  <c r="BB326" i="32" s="1"/>
  <c r="AT325" i="32"/>
  <c r="BB325" i="32" s="1"/>
  <c r="AT324" i="32"/>
  <c r="BB324" i="32" s="1"/>
  <c r="AT323" i="32"/>
  <c r="BB323" i="32" s="1"/>
  <c r="AT322" i="32"/>
  <c r="BB322" i="32" s="1"/>
  <c r="AT321" i="32"/>
  <c r="BB321" i="32" s="1"/>
  <c r="AT320" i="32"/>
  <c r="BB320" i="32" s="1"/>
  <c r="AT319" i="32"/>
  <c r="BB319" i="32" s="1"/>
  <c r="AT318" i="32"/>
  <c r="BB318" i="32" s="1"/>
  <c r="AT317" i="32"/>
  <c r="BB317" i="32" s="1"/>
  <c r="AT315" i="32"/>
  <c r="BB315" i="32" s="1"/>
  <c r="AT314" i="32"/>
  <c r="BB314" i="32" s="1"/>
  <c r="AT313" i="32"/>
  <c r="BB313" i="32" s="1"/>
  <c r="AT312" i="32"/>
  <c r="BB312" i="32" s="1"/>
  <c r="AT311" i="32"/>
  <c r="BB311" i="32" s="1"/>
  <c r="AT310" i="32"/>
  <c r="BB310" i="32" s="1"/>
  <c r="AT309" i="32"/>
  <c r="BB309" i="32" s="1"/>
  <c r="AT308" i="32"/>
  <c r="BB308" i="32" s="1"/>
  <c r="AT307" i="32"/>
  <c r="BB307" i="32" s="1"/>
  <c r="AT305" i="32"/>
  <c r="BB305" i="32" s="1"/>
  <c r="AT304" i="32"/>
  <c r="BB304" i="32" s="1"/>
  <c r="AT303" i="32"/>
  <c r="BB303" i="32" s="1"/>
  <c r="AT301" i="32"/>
  <c r="BB301" i="32" s="1"/>
  <c r="AT300" i="32"/>
  <c r="BB300" i="32" s="1"/>
  <c r="AT299" i="32"/>
  <c r="BB299" i="32" s="1"/>
  <c r="AT297" i="32"/>
  <c r="BB297" i="32" s="1"/>
  <c r="AT296" i="32"/>
  <c r="BB296" i="32" s="1"/>
  <c r="AT295" i="32"/>
  <c r="BB295" i="32" s="1"/>
  <c r="AT294" i="32"/>
  <c r="BB294" i="32" s="1"/>
  <c r="AT293" i="32"/>
  <c r="BB293" i="32" s="1"/>
  <c r="AT292" i="32"/>
  <c r="BB292" i="32" s="1"/>
  <c r="AT291" i="32"/>
  <c r="BB291" i="32" s="1"/>
  <c r="AT290" i="32"/>
  <c r="BB290" i="32" s="1"/>
  <c r="AT289" i="32"/>
  <c r="BB289" i="32" s="1"/>
  <c r="AT288" i="32"/>
  <c r="BB288" i="32" s="1"/>
  <c r="AT286" i="32"/>
  <c r="BB286" i="32" s="1"/>
  <c r="AT285" i="32"/>
  <c r="BB285" i="32" s="1"/>
  <c r="AT284" i="32"/>
  <c r="BB284" i="32" s="1"/>
  <c r="AT283" i="32"/>
  <c r="BB283" i="32" s="1"/>
  <c r="AT282" i="32"/>
  <c r="BB282" i="32" s="1"/>
  <c r="AT281" i="32"/>
  <c r="BB281" i="32" s="1"/>
  <c r="AT280" i="32"/>
  <c r="BB280" i="32" s="1"/>
  <c r="AT278" i="32"/>
  <c r="BB278" i="32" s="1"/>
  <c r="AT276" i="32"/>
  <c r="BB276" i="32" s="1"/>
  <c r="AT274" i="32"/>
  <c r="BB274" i="32" s="1"/>
  <c r="AT273" i="32"/>
  <c r="BB273" i="32" s="1"/>
  <c r="AT272" i="32"/>
  <c r="BB272" i="32" s="1"/>
  <c r="AT271" i="32"/>
  <c r="BB271" i="32" s="1"/>
  <c r="AT270" i="32"/>
  <c r="BB270" i="32" s="1"/>
  <c r="AT269" i="32"/>
  <c r="BB269" i="32" s="1"/>
  <c r="AT267" i="32"/>
  <c r="BB267" i="32" s="1"/>
  <c r="AT266" i="32"/>
  <c r="BB266" i="32" s="1"/>
  <c r="AT265" i="32"/>
  <c r="BB265" i="32" s="1"/>
  <c r="AT264" i="32"/>
  <c r="BB264" i="32" s="1"/>
  <c r="AT263" i="32"/>
  <c r="BB263" i="32" s="1"/>
  <c r="AT262" i="32"/>
  <c r="BB262" i="32" s="1"/>
  <c r="AT261" i="32"/>
  <c r="BB261" i="32" s="1"/>
  <c r="AT260" i="32"/>
  <c r="BB260" i="32" s="1"/>
  <c r="AT259" i="32"/>
  <c r="AT258" i="32"/>
  <c r="BB258" i="32" s="1"/>
  <c r="AT257" i="32"/>
  <c r="BB257" i="32" s="1"/>
  <c r="AT256" i="32"/>
  <c r="BB256" i="32" s="1"/>
  <c r="AT255" i="32"/>
  <c r="BB255" i="32" s="1"/>
  <c r="AT254" i="32"/>
  <c r="BB254" i="32" s="1"/>
  <c r="AT253" i="32"/>
  <c r="AT252" i="32"/>
  <c r="BB252" i="32" s="1"/>
  <c r="AT250" i="32"/>
  <c r="AT249" i="32"/>
  <c r="BB249" i="32" s="1"/>
  <c r="AT248" i="32"/>
  <c r="BB248" i="32" s="1"/>
  <c r="AT247" i="32"/>
  <c r="AT245" i="32"/>
  <c r="BB245" i="32" s="1"/>
  <c r="AT244" i="32"/>
  <c r="AT243" i="32"/>
  <c r="AT241" i="32"/>
  <c r="BB241" i="32" s="1"/>
  <c r="AT240" i="32"/>
  <c r="BB240" i="32" s="1"/>
  <c r="AT239" i="32"/>
  <c r="BB239" i="32" s="1"/>
  <c r="AT238" i="32"/>
  <c r="BB238" i="32" s="1"/>
  <c r="AT237" i="32"/>
  <c r="BB237" i="32" s="1"/>
  <c r="AT236" i="32"/>
  <c r="BB236" i="32" s="1"/>
  <c r="AT235" i="32"/>
  <c r="BB235" i="32" s="1"/>
  <c r="AT234" i="32"/>
  <c r="BB234" i="32" s="1"/>
  <c r="AT233" i="32"/>
  <c r="BB233" i="32" s="1"/>
  <c r="AT232" i="32"/>
  <c r="BB232" i="32" s="1"/>
  <c r="AV243" i="32" l="1"/>
  <c r="BB243" i="32"/>
  <c r="AV253" i="32"/>
  <c r="BB253" i="32"/>
  <c r="AV244" i="32"/>
  <c r="BB244" i="32"/>
  <c r="AV259" i="32"/>
  <c r="BB259" i="32"/>
  <c r="AV250" i="32"/>
  <c r="BB250" i="32"/>
  <c r="AV247" i="32"/>
  <c r="BB247" i="32"/>
  <c r="AV357" i="32"/>
  <c r="BB357" i="32"/>
  <c r="AU353" i="32"/>
  <c r="BB353" i="32"/>
  <c r="AU238" i="32"/>
  <c r="AU239" i="32"/>
  <c r="AU240" i="32"/>
  <c r="AU236" i="32"/>
  <c r="AU237" i="32"/>
  <c r="AU235" i="32"/>
  <c r="AU241" i="32"/>
  <c r="AU408" i="32"/>
  <c r="AU401" i="32"/>
  <c r="C366" i="32"/>
  <c r="AU248" i="32"/>
  <c r="AV248" i="32"/>
  <c r="AV257" i="32"/>
  <c r="AV261" i="32"/>
  <c r="AV265" i="32"/>
  <c r="AU270" i="32"/>
  <c r="AV270" i="32"/>
  <c r="AU274" i="32"/>
  <c r="AV274" i="32"/>
  <c r="AU281" i="32"/>
  <c r="AV281" i="32"/>
  <c r="AU285" i="32"/>
  <c r="AV285" i="32"/>
  <c r="AU289" i="32"/>
  <c r="AV289" i="32"/>
  <c r="AU293" i="32"/>
  <c r="AV293" i="32"/>
  <c r="AU297" i="32"/>
  <c r="AV297" i="32"/>
  <c r="AU303" i="32"/>
  <c r="AV303" i="32"/>
  <c r="AU308" i="32"/>
  <c r="AV308" i="32"/>
  <c r="AU312" i="32"/>
  <c r="AV312" i="32"/>
  <c r="AV317" i="32"/>
  <c r="AV321" i="32"/>
  <c r="AU325" i="32"/>
  <c r="AV325" i="32"/>
  <c r="AV329" i="32"/>
  <c r="AU335" i="32"/>
  <c r="AV335" i="32"/>
  <c r="AU339" i="32"/>
  <c r="AV339" i="32"/>
  <c r="AU344" i="32"/>
  <c r="AV344" i="32"/>
  <c r="AU349" i="32"/>
  <c r="AV349" i="32"/>
  <c r="AV354" i="32"/>
  <c r="AV252" i="32"/>
  <c r="AV256" i="32"/>
  <c r="AV260" i="32"/>
  <c r="AV264" i="32"/>
  <c r="AU269" i="32"/>
  <c r="AV269" i="32"/>
  <c r="AU273" i="32"/>
  <c r="AV273" i="32"/>
  <c r="AU280" i="32"/>
  <c r="AV280" i="32"/>
  <c r="AU284" i="32"/>
  <c r="AV284" i="32"/>
  <c r="AU292" i="32"/>
  <c r="AV292" i="32"/>
  <c r="AU296" i="32"/>
  <c r="AV296" i="32"/>
  <c r="AU301" i="32"/>
  <c r="AV301" i="32"/>
  <c r="AU307" i="32"/>
  <c r="AV307" i="32"/>
  <c r="AU311" i="32"/>
  <c r="AV311" i="32"/>
  <c r="AU315" i="32"/>
  <c r="AV315" i="32"/>
  <c r="AU320" i="32"/>
  <c r="AV320" i="32"/>
  <c r="AV324" i="32"/>
  <c r="AV328" i="32"/>
  <c r="AU333" i="32"/>
  <c r="AV333" i="32"/>
  <c r="AU338" i="32"/>
  <c r="AV338" i="32"/>
  <c r="AU343" i="32"/>
  <c r="AV343" i="32"/>
  <c r="AU348" i="32"/>
  <c r="AV348" i="32"/>
  <c r="AU249" i="32"/>
  <c r="AV249" i="32"/>
  <c r="AV258" i="32"/>
  <c r="AV262" i="32"/>
  <c r="AV266" i="32"/>
  <c r="AU271" i="32"/>
  <c r="AV271" i="32"/>
  <c r="AU276" i="32"/>
  <c r="AV276" i="32"/>
  <c r="AU282" i="32"/>
  <c r="AV282" i="32"/>
  <c r="AU286" i="32"/>
  <c r="AV286" i="32"/>
  <c r="AU290" i="32"/>
  <c r="AV290" i="32"/>
  <c r="AU294" i="32"/>
  <c r="AV294" i="32"/>
  <c r="AU299" i="32"/>
  <c r="AV299" i="32"/>
  <c r="AU304" i="32"/>
  <c r="AV304" i="32"/>
  <c r="AU309" i="32"/>
  <c r="AV309" i="32"/>
  <c r="AU313" i="32"/>
  <c r="AV313" i="32"/>
  <c r="AU318" i="32"/>
  <c r="AV318" i="32"/>
  <c r="AU322" i="32"/>
  <c r="AV322" i="32"/>
  <c r="AV326" i="32"/>
  <c r="AU331" i="32"/>
  <c r="AV331" i="32"/>
  <c r="AU336" i="32"/>
  <c r="AV336" i="32"/>
  <c r="AU341" i="32"/>
  <c r="AV341" i="32"/>
  <c r="AU345" i="32"/>
  <c r="AV345" i="32"/>
  <c r="AU350" i="32"/>
  <c r="AV350" i="32"/>
  <c r="AV254" i="32"/>
  <c r="AU232" i="32"/>
  <c r="AV232" i="32"/>
  <c r="AU245" i="32"/>
  <c r="AV245" i="32"/>
  <c r="AU250" i="32"/>
  <c r="AV255" i="32"/>
  <c r="AV263" i="32"/>
  <c r="AV267" i="32"/>
  <c r="AU272" i="32"/>
  <c r="AV272" i="32"/>
  <c r="AU278" i="32"/>
  <c r="AV278" i="32"/>
  <c r="AU283" i="32"/>
  <c r="AV283" i="32"/>
  <c r="AU288" i="32"/>
  <c r="AV288" i="32"/>
  <c r="AU291" i="32"/>
  <c r="AV291" i="32"/>
  <c r="AU295" i="32"/>
  <c r="AV295" i="32"/>
  <c r="AU300" i="32"/>
  <c r="AV300" i="32"/>
  <c r="AU305" i="32"/>
  <c r="AV305" i="32"/>
  <c r="AU310" i="32"/>
  <c r="AV310" i="32"/>
  <c r="AU314" i="32"/>
  <c r="AV314" i="32"/>
  <c r="AV319" i="32"/>
  <c r="AV323" i="32"/>
  <c r="AV327" i="32"/>
  <c r="AU332" i="32"/>
  <c r="AV332" i="32"/>
  <c r="AU337" i="32"/>
  <c r="AV337" i="32"/>
  <c r="AU342" i="32"/>
  <c r="AV342" i="32"/>
  <c r="AU347" i="32"/>
  <c r="AV347" i="32"/>
  <c r="AU234" i="32"/>
  <c r="AU247" i="32"/>
  <c r="AU243" i="32"/>
  <c r="AU244" i="32"/>
  <c r="AU233" i="32"/>
  <c r="B30" i="29"/>
  <c r="K34" i="22"/>
  <c r="L486" i="32"/>
  <c r="K24" i="22"/>
  <c r="K20" i="22"/>
  <c r="K16" i="22"/>
  <c r="AU454" i="32"/>
  <c r="AD73" i="29" l="1"/>
  <c r="AD82" i="29"/>
  <c r="S419" i="32"/>
  <c r="AU21" i="10"/>
  <c r="BA21" i="10"/>
  <c r="AY21" i="10"/>
  <c r="AW21" i="10"/>
  <c r="AA41" i="10"/>
  <c r="S41" i="10"/>
  <c r="Y41" i="10"/>
  <c r="Q41" i="10"/>
  <c r="W41" i="10"/>
  <c r="O41" i="10"/>
  <c r="U41" i="10"/>
  <c r="M41" i="10"/>
  <c r="F467" i="32"/>
  <c r="AY46" i="10"/>
  <c r="AQ46" i="10"/>
  <c r="AI46" i="10"/>
  <c r="AA46" i="10"/>
  <c r="S46" i="10"/>
  <c r="AW46" i="10"/>
  <c r="AO46" i="10"/>
  <c r="AG46" i="10"/>
  <c r="Y46" i="10"/>
  <c r="Q46" i="10"/>
  <c r="AU46" i="10"/>
  <c r="AM46" i="10"/>
  <c r="AE46" i="10"/>
  <c r="W46" i="10"/>
  <c r="O46" i="10"/>
  <c r="AS46" i="10"/>
  <c r="AK46" i="10"/>
  <c r="AC46" i="10"/>
  <c r="U46" i="10"/>
  <c r="M46" i="10"/>
  <c r="AA47" i="10"/>
  <c r="S47" i="10"/>
  <c r="Y47" i="10"/>
  <c r="Q47" i="10"/>
  <c r="W47" i="10"/>
  <c r="O47" i="10"/>
  <c r="U47" i="10"/>
  <c r="M47" i="10"/>
  <c r="W34" i="10"/>
  <c r="O34" i="10"/>
  <c r="G34" i="10"/>
  <c r="BA32" i="10"/>
  <c r="AS32" i="10"/>
  <c r="AK32" i="10"/>
  <c r="AC32" i="10"/>
  <c r="U32" i="10"/>
  <c r="M32" i="10"/>
  <c r="E32" i="10"/>
  <c r="AY30" i="10"/>
  <c r="AQ30" i="10"/>
  <c r="AI30" i="10"/>
  <c r="AA30" i="10"/>
  <c r="S30" i="10"/>
  <c r="K30" i="10"/>
  <c r="C30" i="10"/>
  <c r="AW28" i="10"/>
  <c r="AO28" i="10"/>
  <c r="AG28" i="10"/>
  <c r="Y28" i="10"/>
  <c r="Q28" i="10"/>
  <c r="I28" i="10"/>
  <c r="A28" i="10"/>
  <c r="AU26" i="10"/>
  <c r="AM26" i="10"/>
  <c r="AE26" i="10"/>
  <c r="W26" i="10"/>
  <c r="O26" i="10"/>
  <c r="G26" i="10"/>
  <c r="U34" i="10"/>
  <c r="M34" i="10"/>
  <c r="E34" i="10"/>
  <c r="AY32" i="10"/>
  <c r="AQ32" i="10"/>
  <c r="AI32" i="10"/>
  <c r="AA32" i="10"/>
  <c r="S32" i="10"/>
  <c r="K32" i="10"/>
  <c r="C32" i="10"/>
  <c r="AW30" i="10"/>
  <c r="AO30" i="10"/>
  <c r="AG30" i="10"/>
  <c r="Y30" i="10"/>
  <c r="Q30" i="10"/>
  <c r="I30" i="10"/>
  <c r="A30" i="10"/>
  <c r="AU28" i="10"/>
  <c r="AM28" i="10"/>
  <c r="AE28" i="10"/>
  <c r="W28" i="10"/>
  <c r="O28" i="10"/>
  <c r="G28" i="10"/>
  <c r="BA26" i="10"/>
  <c r="AS26" i="10"/>
  <c r="AK26" i="10"/>
  <c r="AC26" i="10"/>
  <c r="U26" i="10"/>
  <c r="M26" i="10"/>
  <c r="E26" i="10"/>
  <c r="S34" i="10"/>
  <c r="K34" i="10"/>
  <c r="C34" i="10"/>
  <c r="AW32" i="10"/>
  <c r="AO32" i="10"/>
  <c r="AG32" i="10"/>
  <c r="Y32" i="10"/>
  <c r="Q32" i="10"/>
  <c r="I32" i="10"/>
  <c r="A32" i="10"/>
  <c r="AU30" i="10"/>
  <c r="AM30" i="10"/>
  <c r="AE30" i="10"/>
  <c r="W30" i="10"/>
  <c r="O30" i="10"/>
  <c r="G30" i="10"/>
  <c r="BA28" i="10"/>
  <c r="AS28" i="10"/>
  <c r="AK28" i="10"/>
  <c r="AC28" i="10"/>
  <c r="U28" i="10"/>
  <c r="M28" i="10"/>
  <c r="E28" i="10"/>
  <c r="AY26" i="10"/>
  <c r="AQ26" i="10"/>
  <c r="AI26" i="10"/>
  <c r="AA26" i="10"/>
  <c r="S26" i="10"/>
  <c r="K26" i="10"/>
  <c r="C26" i="10"/>
  <c r="Q34" i="10"/>
  <c r="I34" i="10"/>
  <c r="A34" i="10"/>
  <c r="AU32" i="10"/>
  <c r="AM32" i="10"/>
  <c r="AE32" i="10"/>
  <c r="W32" i="10"/>
  <c r="O32" i="10"/>
  <c r="G32" i="10"/>
  <c r="BA30" i="10"/>
  <c r="AS30" i="10"/>
  <c r="AK30" i="10"/>
  <c r="AC30" i="10"/>
  <c r="U30" i="10"/>
  <c r="M30" i="10"/>
  <c r="E30" i="10"/>
  <c r="AY28" i="10"/>
  <c r="AQ28" i="10"/>
  <c r="AI28" i="10"/>
  <c r="AA28" i="10"/>
  <c r="S28" i="10"/>
  <c r="K28" i="10"/>
  <c r="C28" i="10"/>
  <c r="AW26" i="10"/>
  <c r="AO26" i="10"/>
  <c r="AG26" i="10"/>
  <c r="Y26" i="10"/>
  <c r="Q26" i="10"/>
  <c r="I26" i="10"/>
  <c r="A26" i="10"/>
  <c r="F465" i="32"/>
  <c r="AY43" i="10"/>
  <c r="AQ43" i="10"/>
  <c r="AI43" i="10"/>
  <c r="AA43" i="10"/>
  <c r="S43" i="10"/>
  <c r="AW43" i="10"/>
  <c r="AO43" i="10"/>
  <c r="AG43" i="10"/>
  <c r="Y43" i="10"/>
  <c r="Q43" i="10"/>
  <c r="AU43" i="10"/>
  <c r="AM43" i="10"/>
  <c r="AE43" i="10"/>
  <c r="W43" i="10"/>
  <c r="O43" i="10"/>
  <c r="AS43" i="10"/>
  <c r="AK43" i="10"/>
  <c r="AC43" i="10"/>
  <c r="U43" i="10"/>
  <c r="M43" i="10"/>
  <c r="F463" i="32"/>
  <c r="AY40" i="10"/>
  <c r="AQ40" i="10"/>
  <c r="AI40" i="10"/>
  <c r="AA40" i="10"/>
  <c r="S40" i="10"/>
  <c r="AW40" i="10"/>
  <c r="AO40" i="10"/>
  <c r="AG40" i="10"/>
  <c r="Y40" i="10"/>
  <c r="Q40" i="10"/>
  <c r="AU40" i="10"/>
  <c r="AM40" i="10"/>
  <c r="AE40" i="10"/>
  <c r="W40" i="10"/>
  <c r="O40" i="10"/>
  <c r="AS40" i="10"/>
  <c r="AK40" i="10"/>
  <c r="AC40" i="10"/>
  <c r="U40" i="10"/>
  <c r="M40" i="10"/>
  <c r="AA44" i="10"/>
  <c r="S44" i="10"/>
  <c r="Y44" i="10"/>
  <c r="Q44" i="10"/>
  <c r="W44" i="10"/>
  <c r="O44" i="10"/>
  <c r="U44" i="10"/>
  <c r="M44" i="10"/>
  <c r="AC467" i="32"/>
  <c r="AC465" i="32"/>
  <c r="AC463" i="32"/>
  <c r="C455" i="32"/>
  <c r="C433" i="32"/>
  <c r="E450" i="32"/>
  <c r="AM17" i="10" s="1"/>
  <c r="E449" i="32"/>
  <c r="AM16" i="10" s="1"/>
  <c r="E448" i="32"/>
  <c r="AM15" i="10" s="1"/>
  <c r="E447" i="32"/>
  <c r="AM14" i="10" s="1"/>
  <c r="E446" i="32"/>
  <c r="AM13" i="10" s="1"/>
  <c r="E445" i="32"/>
  <c r="AM12" i="10" s="1"/>
  <c r="E444" i="32"/>
  <c r="AM11" i="10" s="1"/>
  <c r="E443" i="32"/>
  <c r="AM10" i="10" s="1"/>
  <c r="E442" i="32"/>
  <c r="AM9" i="10" s="1"/>
  <c r="E441" i="32"/>
  <c r="AM8" i="10" s="1"/>
  <c r="E428" i="32"/>
  <c r="E427" i="32"/>
  <c r="E426" i="32"/>
  <c r="E425" i="32"/>
  <c r="E424" i="32"/>
  <c r="E423" i="32"/>
  <c r="E422" i="32"/>
  <c r="E421" i="32"/>
  <c r="E420" i="32"/>
  <c r="E419" i="32"/>
  <c r="W450" i="32"/>
  <c r="W449" i="32"/>
  <c r="W448" i="32"/>
  <c r="W447" i="32"/>
  <c r="W446" i="32"/>
  <c r="W445" i="32"/>
  <c r="W444" i="32"/>
  <c r="W443" i="32"/>
  <c r="W442" i="32"/>
  <c r="W441" i="32"/>
  <c r="I11" i="10" l="1"/>
  <c r="AS422" i="32"/>
  <c r="I13" i="10"/>
  <c r="AS424" i="32"/>
  <c r="I17" i="10"/>
  <c r="AS428" i="32"/>
  <c r="I10" i="10"/>
  <c r="AS421" i="32"/>
  <c r="I14" i="10"/>
  <c r="AS425" i="32"/>
  <c r="I15" i="10"/>
  <c r="AS426" i="32"/>
  <c r="I12" i="10"/>
  <c r="AS423" i="32"/>
  <c r="I16" i="10"/>
  <c r="AS427" i="32"/>
  <c r="I9" i="10"/>
  <c r="AS420" i="32"/>
  <c r="I8" i="10"/>
  <c r="AS419" i="32"/>
  <c r="AO21" i="10"/>
  <c r="AG21" i="10"/>
  <c r="BA20" i="10"/>
  <c r="AS20" i="10"/>
  <c r="AK20" i="10"/>
  <c r="AC20" i="10"/>
  <c r="AM21" i="10"/>
  <c r="AE21" i="10"/>
  <c r="AY20" i="10"/>
  <c r="AQ20" i="10"/>
  <c r="AI20" i="10"/>
  <c r="AA20" i="10"/>
  <c r="AK21" i="10"/>
  <c r="AC21" i="10"/>
  <c r="AW20" i="10"/>
  <c r="AO20" i="10"/>
  <c r="AG20" i="10"/>
  <c r="AI21" i="10"/>
  <c r="AA21" i="10"/>
  <c r="AU20" i="10"/>
  <c r="AM20" i="10"/>
  <c r="AE20" i="10"/>
  <c r="O21" i="10"/>
  <c r="G21" i="10"/>
  <c r="W20" i="10"/>
  <c r="O20" i="10"/>
  <c r="G20" i="10"/>
  <c r="M21" i="10"/>
  <c r="E21" i="10"/>
  <c r="U20" i="10"/>
  <c r="M20" i="10"/>
  <c r="E20" i="10"/>
  <c r="S21" i="10"/>
  <c r="K21" i="10"/>
  <c r="C21" i="10"/>
  <c r="S20" i="10"/>
  <c r="K20" i="10"/>
  <c r="C20" i="10"/>
  <c r="Q21" i="10"/>
  <c r="I21" i="10"/>
  <c r="A21" i="10"/>
  <c r="Q20" i="10"/>
  <c r="I20" i="10"/>
  <c r="A20" i="10"/>
  <c r="U36" i="29"/>
  <c r="AS429" i="32" l="1"/>
  <c r="C429" i="32" s="1"/>
  <c r="AT298" i="32"/>
  <c r="BB298" i="32" s="1"/>
  <c r="AT251" i="32"/>
  <c r="BB251" i="32" s="1"/>
  <c r="AU355" i="32" l="1"/>
  <c r="AU361" i="32"/>
  <c r="AU257" i="32"/>
  <c r="AU265" i="32"/>
  <c r="AU321" i="32"/>
  <c r="AU329" i="32"/>
  <c r="AU252" i="32"/>
  <c r="AU260" i="32"/>
  <c r="AU328" i="32"/>
  <c r="AU258" i="32"/>
  <c r="AU266" i="32"/>
  <c r="AU255" i="32"/>
  <c r="AU267" i="32"/>
  <c r="AU323" i="32"/>
  <c r="AU319" i="32"/>
  <c r="AU356" i="32"/>
  <c r="AU360" i="32"/>
  <c r="AU261" i="32"/>
  <c r="AU317" i="32"/>
  <c r="AU354" i="32"/>
  <c r="AU256" i="32"/>
  <c r="AU264" i="32"/>
  <c r="AU324" i="32"/>
  <c r="AU262" i="32"/>
  <c r="AU326" i="32"/>
  <c r="AU254" i="32"/>
  <c r="AU359" i="32"/>
  <c r="AU263" i="32"/>
  <c r="AU327" i="32"/>
  <c r="AV251" i="32"/>
  <c r="AU298" i="32"/>
  <c r="AV298" i="32"/>
  <c r="AU352" i="32"/>
  <c r="AU251" i="32"/>
  <c r="AU259" i="32"/>
  <c r="AU253" i="32"/>
  <c r="AU357" i="32"/>
  <c r="AU362" i="32"/>
  <c r="V534" i="32"/>
  <c r="AT365" i="32"/>
  <c r="C365" i="32" s="1"/>
  <c r="C50" i="8"/>
  <c r="Z13" i="8"/>
  <c r="M8" i="8"/>
  <c r="I8" i="8"/>
  <c r="B160" i="32"/>
  <c r="BB54" i="29"/>
  <c r="BB14" i="29"/>
  <c r="BB56" i="29"/>
  <c r="BB36" i="29"/>
  <c r="BB62" i="29"/>
  <c r="BB52" i="29"/>
  <c r="BB66" i="29"/>
  <c r="BB12" i="29"/>
  <c r="BB32" i="29"/>
  <c r="BB58" i="29"/>
  <c r="BB64" i="29"/>
  <c r="BB20" i="29"/>
  <c r="BB44" i="29"/>
  <c r="BB72" i="29"/>
  <c r="BB42" i="29"/>
  <c r="BB60" i="29"/>
  <c r="BB78" i="29"/>
  <c r="BB38" i="29"/>
  <c r="BB46" i="29"/>
  <c r="BB70" i="29"/>
  <c r="BB50" i="29"/>
  <c r="BB68" i="29"/>
  <c r="BB48" i="29"/>
  <c r="BB74" i="29"/>
  <c r="BB76" i="29"/>
  <c r="BB34" i="29"/>
  <c r="BB24" i="29"/>
  <c r="BB16" i="29"/>
  <c r="BB18" i="29"/>
  <c r="BB22" i="29"/>
  <c r="BB26" i="29"/>
  <c r="BB30" i="29"/>
  <c r="BB28" i="29"/>
  <c r="BB40" i="29"/>
  <c r="AU519" i="32" l="1"/>
  <c r="AU521" i="32"/>
  <c r="AU520" i="32"/>
  <c r="AU523" i="32"/>
  <c r="AU522" i="32"/>
  <c r="AU394" i="32"/>
  <c r="AU387" i="32"/>
  <c r="J514" i="32" s="1"/>
  <c r="AU380" i="32"/>
  <c r="AU381" i="32"/>
  <c r="AU569" i="32"/>
  <c r="AV569" i="32" s="1"/>
  <c r="AU553" i="32"/>
  <c r="AV553" i="32" s="1"/>
  <c r="AU537" i="32"/>
  <c r="AU542" i="32"/>
  <c r="AU560" i="32"/>
  <c r="AV560" i="32" s="1"/>
  <c r="AU544" i="32"/>
  <c r="AU528" i="32"/>
  <c r="AU562" i="32"/>
  <c r="AV562" i="32" s="1"/>
  <c r="AU530" i="32"/>
  <c r="AU559" i="32"/>
  <c r="AV559" i="32" s="1"/>
  <c r="AU543" i="32"/>
  <c r="AU527" i="32"/>
  <c r="AU524" i="32"/>
  <c r="AU539" i="32"/>
  <c r="AU565" i="32"/>
  <c r="AV565" i="32" s="1"/>
  <c r="AU549" i="32"/>
  <c r="AU533" i="32"/>
  <c r="AU566" i="32"/>
  <c r="AV566" i="32" s="1"/>
  <c r="AU534" i="32"/>
  <c r="AU556" i="32"/>
  <c r="AV556" i="32" s="1"/>
  <c r="AU561" i="32"/>
  <c r="AV561" i="32" s="1"/>
  <c r="AU545" i="32"/>
  <c r="AU529" i="32"/>
  <c r="AU558" i="32"/>
  <c r="AV558" i="32" s="1"/>
  <c r="AU568" i="32"/>
  <c r="AV568" i="32" s="1"/>
  <c r="AU552" i="32"/>
  <c r="AU536" i="32"/>
  <c r="AU546" i="32"/>
  <c r="AU567" i="32"/>
  <c r="AV567" i="32" s="1"/>
  <c r="AU551" i="32"/>
  <c r="AU535" i="32"/>
  <c r="AU526" i="32"/>
  <c r="AU557" i="32"/>
  <c r="AV557" i="32" s="1"/>
  <c r="AU541" i="32"/>
  <c r="AU525" i="32"/>
  <c r="AU550" i="32"/>
  <c r="AU564" i="32"/>
  <c r="AV564" i="32" s="1"/>
  <c r="AU548" i="32"/>
  <c r="AU532" i="32"/>
  <c r="AU570" i="32"/>
  <c r="AV570" i="32" s="1"/>
  <c r="AU538" i="32"/>
  <c r="AU563" i="32"/>
  <c r="AV563" i="32" s="1"/>
  <c r="AU547" i="32"/>
  <c r="AU531" i="32"/>
  <c r="AU540" i="32"/>
  <c r="AU554" i="32"/>
  <c r="AV554" i="32" s="1"/>
  <c r="AU555" i="32"/>
  <c r="AV555" i="32" s="1"/>
  <c r="V521" i="32"/>
  <c r="X519" i="32"/>
  <c r="AS105" i="32"/>
  <c r="X523" i="32"/>
  <c r="X534" i="32"/>
  <c r="X526" i="32"/>
  <c r="V524" i="32"/>
  <c r="X530" i="32"/>
  <c r="V528" i="32"/>
  <c r="V522" i="32"/>
  <c r="V519" i="32"/>
  <c r="V525" i="32"/>
  <c r="X524" i="32"/>
  <c r="V526" i="32"/>
  <c r="V523" i="32"/>
  <c r="V533" i="32"/>
  <c r="X528" i="32"/>
  <c r="X521" i="32"/>
  <c r="V530" i="32"/>
  <c r="V529" i="32"/>
  <c r="V527" i="32"/>
  <c r="X527" i="32"/>
  <c r="X525" i="32"/>
  <c r="V532" i="32"/>
  <c r="X532" i="32"/>
  <c r="X533" i="32"/>
  <c r="X522" i="32"/>
  <c r="X529" i="32"/>
  <c r="V531" i="32"/>
  <c r="X531" i="32"/>
  <c r="V520" i="32"/>
  <c r="X520" i="32"/>
  <c r="B135" i="32"/>
  <c r="AT34" i="32"/>
  <c r="AN21" i="31" s="1"/>
  <c r="AM76" i="29"/>
  <c r="AO78" i="29"/>
  <c r="AM74" i="29"/>
  <c r="AG76" i="29"/>
  <c r="AO72" i="29"/>
  <c r="AO74" i="29"/>
  <c r="AG72" i="29"/>
  <c r="AK70" i="29"/>
  <c r="AG70" i="29"/>
  <c r="AI76" i="29"/>
  <c r="AO70" i="29"/>
  <c r="AI78" i="29"/>
  <c r="AI74" i="29"/>
  <c r="AG74" i="29"/>
  <c r="AM70" i="29"/>
  <c r="AM78" i="29"/>
  <c r="AK78" i="29"/>
  <c r="AK72" i="29"/>
  <c r="AG68" i="29"/>
  <c r="AM72" i="29"/>
  <c r="AO76" i="29"/>
  <c r="AK74" i="29"/>
  <c r="AK76" i="29"/>
  <c r="AI70" i="29"/>
  <c r="AI72" i="29"/>
  <c r="AG78" i="29"/>
  <c r="AD64" i="29" l="1"/>
  <c r="AD55" i="29"/>
  <c r="AP36" i="8"/>
  <c r="AH36" i="8"/>
  <c r="Z36" i="8"/>
  <c r="AN36" i="8"/>
  <c r="AF36" i="8"/>
  <c r="AR36" i="8"/>
  <c r="AJ36" i="8"/>
  <c r="AB36" i="8"/>
  <c r="AL36" i="8"/>
  <c r="AD36" i="8"/>
  <c r="AU571" i="32"/>
  <c r="N374" i="32"/>
  <c r="Y519" i="32"/>
  <c r="Y524" i="32" s="1"/>
  <c r="Z524" i="32" s="1"/>
  <c r="M13" i="8"/>
  <c r="K13" i="8"/>
  <c r="I13" i="8"/>
  <c r="G13" i="8"/>
  <c r="E13" i="8"/>
  <c r="C13" i="8"/>
  <c r="Q36" i="29" l="1"/>
  <c r="AS82" i="29"/>
  <c r="S36" i="29"/>
  <c r="Y522" i="32"/>
  <c r="Z522" i="32" s="1"/>
  <c r="Y523" i="32"/>
  <c r="Z523" i="32" s="1"/>
  <c r="Y520" i="32"/>
  <c r="Z520" i="32" s="1"/>
  <c r="Y521" i="32"/>
  <c r="Z521" i="32" s="1"/>
  <c r="N6" i="28"/>
  <c r="L6" i="28"/>
  <c r="J6" i="28"/>
  <c r="H6" i="28"/>
  <c r="E6" i="28"/>
  <c r="C6" i="28"/>
  <c r="A6" i="28"/>
  <c r="AT134" i="32"/>
  <c r="AT19" i="32"/>
  <c r="AS133" i="32"/>
  <c r="B34" i="32"/>
  <c r="BC30" i="27" l="1"/>
  <c r="M29" i="27"/>
  <c r="W29" i="27"/>
  <c r="AS29" i="27"/>
  <c r="G30" i="27"/>
  <c r="Q30" i="27"/>
  <c r="AA30" i="27"/>
  <c r="AM30" i="27"/>
  <c r="AW30" i="27"/>
  <c r="BG30" i="27"/>
  <c r="E29" i="27"/>
  <c r="O29" i="27"/>
  <c r="AA29" i="27"/>
  <c r="AK29" i="27"/>
  <c r="AU29" i="27"/>
  <c r="BG29" i="27"/>
  <c r="I30" i="27"/>
  <c r="S30" i="27"/>
  <c r="AE30" i="27"/>
  <c r="AO30" i="27"/>
  <c r="AY30" i="27"/>
  <c r="C29" i="27"/>
  <c r="AI29" i="27"/>
  <c r="BC29" i="27"/>
  <c r="G29" i="27"/>
  <c r="S29" i="27"/>
  <c r="AC29" i="27"/>
  <c r="AM29" i="27"/>
  <c r="AY29" i="27"/>
  <c r="A30" i="27"/>
  <c r="K30" i="27"/>
  <c r="W30" i="27"/>
  <c r="AG30" i="27"/>
  <c r="AQ30" i="27"/>
  <c r="BA30" i="27"/>
  <c r="AS30" i="27"/>
  <c r="AK30" i="27"/>
  <c r="AC30" i="27"/>
  <c r="U30" i="27"/>
  <c r="M30" i="27"/>
  <c r="E30" i="27"/>
  <c r="BE29" i="27"/>
  <c r="AW29" i="27"/>
  <c r="AO29" i="27"/>
  <c r="AG29" i="27"/>
  <c r="Y29" i="27"/>
  <c r="Q29" i="27"/>
  <c r="I29" i="27"/>
  <c r="A29" i="27"/>
  <c r="BG27" i="27" s="1"/>
  <c r="K29" i="27"/>
  <c r="U29" i="27"/>
  <c r="AE29" i="27"/>
  <c r="AQ29" i="27"/>
  <c r="BA29" i="27"/>
  <c r="C30" i="27"/>
  <c r="O30" i="27"/>
  <c r="Y30" i="27"/>
  <c r="AI30" i="27"/>
  <c r="AU30" i="27"/>
  <c r="BE30" i="27"/>
  <c r="V123" i="32" l="1"/>
  <c r="V122" i="32"/>
  <c r="V121" i="32"/>
  <c r="B42" i="32"/>
  <c r="B39" i="32"/>
  <c r="B31" i="32"/>
  <c r="B28" i="32"/>
  <c r="AT42" i="32"/>
  <c r="AT39" i="32"/>
  <c r="AT31" i="32"/>
  <c r="AT28" i="32"/>
  <c r="AT157" i="32"/>
  <c r="AT158" i="32" s="1"/>
  <c r="AT154" i="32"/>
  <c r="AT155" i="32" s="1"/>
  <c r="AT129" i="32"/>
  <c r="AT130" i="32" s="1"/>
  <c r="AT126" i="32"/>
  <c r="B102" i="32"/>
  <c r="L104" i="32"/>
  <c r="B108" i="32"/>
  <c r="C110" i="32"/>
  <c r="J110" i="32"/>
  <c r="B112" i="32"/>
  <c r="B114" i="32"/>
  <c r="B117" i="32"/>
  <c r="B121" i="32"/>
  <c r="L121" i="32"/>
  <c r="L124" i="32"/>
  <c r="B126" i="32"/>
  <c r="B129" i="32"/>
  <c r="B132" i="32"/>
  <c r="AW20" i="28" l="1"/>
  <c r="AO20" i="28"/>
  <c r="BC20" i="28"/>
  <c r="AU20" i="28"/>
  <c r="AM20" i="28"/>
  <c r="BA20" i="28"/>
  <c r="AS20" i="28"/>
  <c r="AI20" i="28"/>
  <c r="AY20" i="28"/>
  <c r="AQ20" i="28"/>
  <c r="AK20" i="28"/>
  <c r="AT40" i="32"/>
  <c r="AN27" i="31"/>
  <c r="BE16" i="28"/>
  <c r="AW16" i="28"/>
  <c r="AO16" i="28"/>
  <c r="BC16" i="28"/>
  <c r="AU16" i="28"/>
  <c r="AM16" i="28"/>
  <c r="AQ16" i="28"/>
  <c r="BA16" i="28"/>
  <c r="AK16" i="28"/>
  <c r="AS16" i="28"/>
  <c r="AY16" i="28"/>
  <c r="AI16" i="28"/>
  <c r="AT32" i="32"/>
  <c r="AN18" i="31"/>
  <c r="AT43" i="32"/>
  <c r="AN30" i="31"/>
  <c r="AT29" i="32"/>
  <c r="AN15" i="31"/>
  <c r="BC23" i="27"/>
  <c r="BA23" i="27"/>
  <c r="AY23" i="27"/>
  <c r="AW23" i="27"/>
  <c r="AU23" i="27"/>
  <c r="AS23" i="27"/>
  <c r="AQ23" i="27"/>
  <c r="AO23" i="27"/>
  <c r="AM23" i="27"/>
  <c r="AK23" i="27"/>
  <c r="AI23" i="27"/>
  <c r="N9" i="27"/>
  <c r="L9" i="27"/>
  <c r="J9" i="27"/>
  <c r="H9" i="27"/>
  <c r="E9" i="27"/>
  <c r="C9" i="27"/>
  <c r="A9" i="27"/>
  <c r="BG6" i="27"/>
  <c r="BE6" i="27"/>
  <c r="BC6" i="27"/>
  <c r="BA6" i="27"/>
  <c r="AY6" i="27"/>
  <c r="AW6" i="27"/>
  <c r="AU6" i="27"/>
  <c r="AS6" i="27"/>
  <c r="AQ6" i="27"/>
  <c r="AO6" i="27"/>
  <c r="AM6" i="27"/>
  <c r="AK6" i="27"/>
  <c r="AI6" i="27"/>
  <c r="AT127" i="32"/>
  <c r="BE19" i="27" s="1"/>
  <c r="AY19" i="27" l="1"/>
  <c r="AK19" i="27"/>
  <c r="AS19" i="27"/>
  <c r="BA19" i="27"/>
  <c r="AM19" i="27"/>
  <c r="AU19" i="27"/>
  <c r="BC19" i="27"/>
  <c r="AI19" i="27"/>
  <c r="AQ19" i="27"/>
  <c r="AO19" i="27"/>
  <c r="AW19" i="27"/>
  <c r="L147" i="32"/>
  <c r="L119" i="32"/>
  <c r="F91" i="31" l="1"/>
  <c r="AD18" i="27"/>
  <c r="AD15" i="28"/>
  <c r="AS60" i="32"/>
  <c r="S15" i="27"/>
  <c r="K15" i="27"/>
  <c r="C15" i="27"/>
  <c r="BC14" i="27"/>
  <c r="AU14" i="27"/>
  <c r="AM14" i="27"/>
  <c r="AE14" i="27"/>
  <c r="W14" i="27"/>
  <c r="O14" i="27"/>
  <c r="G14" i="27"/>
  <c r="Q15" i="27"/>
  <c r="I15" i="27"/>
  <c r="A15" i="27"/>
  <c r="BA14" i="27"/>
  <c r="AS14" i="27"/>
  <c r="AK14" i="27"/>
  <c r="AC14" i="27"/>
  <c r="U14" i="27"/>
  <c r="M14" i="27"/>
  <c r="E14" i="27"/>
  <c r="G15" i="27"/>
  <c r="AY14" i="27"/>
  <c r="AI14" i="27"/>
  <c r="S14" i="27"/>
  <c r="C14" i="27"/>
  <c r="E15" i="27"/>
  <c r="AW14" i="27"/>
  <c r="AG14" i="27"/>
  <c r="Q14" i="27"/>
  <c r="A14" i="27"/>
  <c r="BE14" i="27"/>
  <c r="Y14" i="27"/>
  <c r="O15" i="27"/>
  <c r="BG14" i="27"/>
  <c r="AQ14" i="27"/>
  <c r="AA14" i="27"/>
  <c r="K14" i="27"/>
  <c r="M15" i="27"/>
  <c r="AO14" i="27"/>
  <c r="I14" i="27"/>
  <c r="AS99" i="32"/>
  <c r="S12" i="28"/>
  <c r="K12" i="28"/>
  <c r="C12" i="28"/>
  <c r="BC11" i="28"/>
  <c r="AU11" i="28"/>
  <c r="AM11" i="28"/>
  <c r="AE11" i="28"/>
  <c r="W11" i="28"/>
  <c r="O11" i="28"/>
  <c r="G11" i="28"/>
  <c r="Q12" i="28"/>
  <c r="I12" i="28"/>
  <c r="A12" i="28"/>
  <c r="BA11" i="28"/>
  <c r="AS11" i="28"/>
  <c r="AK11" i="28"/>
  <c r="AC11" i="28"/>
  <c r="U11" i="28"/>
  <c r="M11" i="28"/>
  <c r="E11" i="28"/>
  <c r="G12" i="28"/>
  <c r="AY11" i="28"/>
  <c r="AI11" i="28"/>
  <c r="S11" i="28"/>
  <c r="C11" i="28"/>
  <c r="E12" i="28"/>
  <c r="AW11" i="28"/>
  <c r="AG11" i="28"/>
  <c r="Q11" i="28"/>
  <c r="A11" i="28"/>
  <c r="M12" i="28"/>
  <c r="AO11" i="28"/>
  <c r="I11" i="28"/>
  <c r="O12" i="28"/>
  <c r="BG11" i="28"/>
  <c r="AQ11" i="28"/>
  <c r="AA11" i="28"/>
  <c r="K11" i="28"/>
  <c r="BE11" i="28"/>
  <c r="Y11" i="28"/>
  <c r="BG11" i="27" l="1"/>
  <c r="BG8" i="28"/>
  <c r="M27" i="31"/>
  <c r="M15" i="31"/>
  <c r="AO38" i="29"/>
  <c r="AM32" i="29"/>
  <c r="AO12" i="29"/>
  <c r="AM60" i="29"/>
  <c r="AM66" i="29"/>
  <c r="AK18" i="29"/>
  <c r="AM20" i="29"/>
  <c r="AI56" i="29"/>
  <c r="AK26" i="29"/>
  <c r="AM38" i="29"/>
  <c r="AO68" i="29"/>
  <c r="AO42" i="29"/>
  <c r="AK32" i="29"/>
  <c r="AK46" i="29"/>
  <c r="AI62" i="29"/>
  <c r="AM14" i="29"/>
  <c r="AG24" i="29"/>
  <c r="AK62" i="29"/>
  <c r="AI60" i="29"/>
  <c r="AI68" i="29"/>
  <c r="AO26" i="29"/>
  <c r="AI38" i="29"/>
  <c r="AK58" i="29"/>
  <c r="AG34" i="29"/>
  <c r="AK48" i="29"/>
  <c r="AG16" i="29"/>
  <c r="AK28" i="29"/>
  <c r="AM64" i="29"/>
  <c r="AG56" i="29"/>
  <c r="AO58" i="29"/>
  <c r="AK42" i="29"/>
  <c r="AK38" i="29"/>
  <c r="AM40" i="29"/>
  <c r="AO40" i="29"/>
  <c r="AG58" i="29"/>
  <c r="AG18" i="29"/>
  <c r="AM28" i="29"/>
  <c r="AI54" i="29"/>
  <c r="AM26" i="29"/>
  <c r="AM18" i="29"/>
  <c r="AK44" i="29"/>
  <c r="AK56" i="29"/>
  <c r="AO22" i="29"/>
  <c r="AM62" i="29"/>
  <c r="AO36" i="29"/>
  <c r="AO32" i="29"/>
  <c r="AI48" i="29"/>
  <c r="AO60" i="29"/>
  <c r="AO18" i="29"/>
  <c r="AK40" i="29"/>
  <c r="AO28" i="29"/>
  <c r="AO66" i="29"/>
  <c r="AI20" i="29"/>
  <c r="AM16" i="29"/>
  <c r="AI42" i="29"/>
  <c r="AO44" i="29"/>
  <c r="AK16" i="29"/>
  <c r="AK50" i="29"/>
  <c r="AO20" i="29"/>
  <c r="AG52" i="29"/>
  <c r="AK22" i="29"/>
  <c r="AO50" i="29"/>
  <c r="AG14" i="29"/>
  <c r="AM50" i="29"/>
  <c r="AI12" i="29"/>
  <c r="AI58" i="29"/>
  <c r="AG32" i="29"/>
  <c r="AK14" i="29"/>
  <c r="AI28" i="29"/>
  <c r="AI24" i="29"/>
  <c r="AG26" i="29"/>
  <c r="AO46" i="29"/>
  <c r="AG48" i="29"/>
  <c r="AG38" i="29"/>
  <c r="AO54" i="29"/>
  <c r="AO14" i="29"/>
  <c r="AI18" i="29"/>
  <c r="AM56" i="29"/>
  <c r="AI52" i="29"/>
  <c r="AK54" i="29"/>
  <c r="AG50" i="29"/>
  <c r="AK20" i="29"/>
  <c r="AI32" i="29"/>
  <c r="AG46" i="29"/>
  <c r="AO52" i="29"/>
  <c r="AG54" i="29"/>
  <c r="AM34" i="29"/>
  <c r="AI16" i="29"/>
  <c r="AG44" i="29"/>
  <c r="AI46" i="29"/>
  <c r="AM12" i="29"/>
  <c r="AG40" i="29"/>
  <c r="AM44" i="29"/>
  <c r="AG42" i="29"/>
  <c r="AK12" i="29"/>
  <c r="AG22" i="29"/>
  <c r="AG62" i="29"/>
  <c r="AI66" i="29"/>
  <c r="AK34" i="29"/>
  <c r="AI44" i="29"/>
  <c r="AI14" i="29"/>
  <c r="AI64" i="29"/>
  <c r="AO16" i="29"/>
  <c r="AG30" i="29"/>
  <c r="AM42" i="29"/>
  <c r="AO24" i="29"/>
  <c r="AM36" i="29"/>
  <c r="AK66" i="29"/>
  <c r="AG36" i="29"/>
  <c r="AM24" i="29"/>
  <c r="AK60" i="29"/>
  <c r="AI36" i="29"/>
  <c r="AM30" i="29"/>
  <c r="AI40" i="29"/>
  <c r="AG12" i="29"/>
  <c r="AM22" i="29"/>
  <c r="AM54" i="29"/>
  <c r="AK36" i="29"/>
  <c r="AG60" i="29"/>
  <c r="AO64" i="29"/>
  <c r="AM48" i="29"/>
  <c r="AK64" i="29"/>
  <c r="AO34" i="29"/>
  <c r="AG20" i="29"/>
  <c r="AI34" i="29"/>
  <c r="AI22" i="29"/>
  <c r="AI30" i="29"/>
  <c r="AM68" i="29"/>
  <c r="AG66" i="29"/>
  <c r="AO62" i="29"/>
  <c r="AM52" i="29"/>
  <c r="AM46" i="29"/>
  <c r="AG64" i="29"/>
  <c r="AM58" i="29"/>
  <c r="AO56" i="29"/>
  <c r="AK52" i="29"/>
  <c r="AI50" i="29"/>
  <c r="AO30" i="29"/>
  <c r="AK24" i="29"/>
  <c r="AO48" i="29"/>
  <c r="AI26" i="29"/>
  <c r="AG28" i="29"/>
  <c r="AK68" i="29"/>
  <c r="AK30" i="29"/>
  <c r="F46" i="22" l="1"/>
  <c r="D46" i="22"/>
  <c r="L193" i="32" l="1"/>
  <c r="AT115" i="32"/>
  <c r="X116" i="32" s="1"/>
  <c r="H9" i="31" l="1"/>
  <c r="AS77" i="32"/>
  <c r="AS80" i="32"/>
  <c r="AS102" i="32"/>
  <c r="AS108" i="32"/>
  <c r="AS18" i="32"/>
  <c r="Q42" i="27"/>
  <c r="I42" i="27"/>
  <c r="A42" i="27"/>
  <c r="O42" i="27"/>
  <c r="G42" i="27"/>
  <c r="M42" i="27"/>
  <c r="E42" i="27"/>
  <c r="S42" i="27"/>
  <c r="K42" i="27"/>
  <c r="C42" i="27"/>
  <c r="BC27" i="28"/>
  <c r="AU27" i="28"/>
  <c r="AM27" i="28"/>
  <c r="AE27" i="28"/>
  <c r="W27" i="28"/>
  <c r="O27" i="28"/>
  <c r="G27" i="28"/>
  <c r="BA27" i="28"/>
  <c r="AS27" i="28"/>
  <c r="AK27" i="28"/>
  <c r="AC27" i="28"/>
  <c r="U27" i="28"/>
  <c r="M27" i="28"/>
  <c r="E27" i="28"/>
  <c r="BG27" i="28"/>
  <c r="AY27" i="28"/>
  <c r="AQ27" i="28"/>
  <c r="AI27" i="28"/>
  <c r="AA27" i="28"/>
  <c r="S27" i="28"/>
  <c r="K27" i="28"/>
  <c r="C27" i="28"/>
  <c r="AG27" i="28"/>
  <c r="A27" i="28"/>
  <c r="BE27" i="28"/>
  <c r="Y27" i="28"/>
  <c r="AO27" i="28"/>
  <c r="I27" i="28"/>
  <c r="AW27" i="28"/>
  <c r="Q27" i="28"/>
  <c r="AC31" i="28"/>
  <c r="U31" i="28"/>
  <c r="M31" i="28"/>
  <c r="E31" i="28"/>
  <c r="AA31" i="28"/>
  <c r="S31" i="28"/>
  <c r="K31" i="28"/>
  <c r="C31" i="28"/>
  <c r="Y31" i="28"/>
  <c r="Q31" i="28"/>
  <c r="I31" i="28"/>
  <c r="A31" i="28"/>
  <c r="AC29" i="28" s="1"/>
  <c r="W31" i="28"/>
  <c r="G31" i="28"/>
  <c r="O31" i="28"/>
  <c r="W38" i="27"/>
  <c r="O38" i="27"/>
  <c r="G38" i="27"/>
  <c r="AC38" i="27"/>
  <c r="U38" i="27"/>
  <c r="M38" i="27"/>
  <c r="E38" i="27"/>
  <c r="AA38" i="27"/>
  <c r="S38" i="27"/>
  <c r="K38" i="27"/>
  <c r="C38" i="27"/>
  <c r="Q38" i="27"/>
  <c r="I38" i="27"/>
  <c r="Y38" i="27"/>
  <c r="A38" i="27"/>
  <c r="AC36" i="27" s="1"/>
  <c r="O35" i="28"/>
  <c r="G35" i="28"/>
  <c r="M35" i="28"/>
  <c r="E35" i="28"/>
  <c r="S35" i="28"/>
  <c r="K35" i="28"/>
  <c r="C35" i="28"/>
  <c r="A35" i="28"/>
  <c r="S33" i="28" s="1"/>
  <c r="I35" i="28"/>
  <c r="Q35" i="28"/>
  <c r="BG34" i="27"/>
  <c r="AY34" i="27"/>
  <c r="AQ34" i="27"/>
  <c r="AI34" i="27"/>
  <c r="AA34" i="27"/>
  <c r="S34" i="27"/>
  <c r="K34" i="27"/>
  <c r="C34" i="27"/>
  <c r="BE34" i="27"/>
  <c r="AW34" i="27"/>
  <c r="AO34" i="27"/>
  <c r="AG34" i="27"/>
  <c r="Y34" i="27"/>
  <c r="Q34" i="27"/>
  <c r="I34" i="27"/>
  <c r="A34" i="27"/>
  <c r="AK34" i="27"/>
  <c r="BC34" i="27"/>
  <c r="AU34" i="27"/>
  <c r="AM34" i="27"/>
  <c r="AE34" i="27"/>
  <c r="W34" i="27"/>
  <c r="O34" i="27"/>
  <c r="G34" i="27"/>
  <c r="BA34" i="27"/>
  <c r="AS34" i="27"/>
  <c r="AC34" i="27"/>
  <c r="U34" i="27"/>
  <c r="M34" i="27"/>
  <c r="E34" i="27"/>
  <c r="C7" i="14"/>
  <c r="F461" i="32"/>
  <c r="C461" i="32"/>
  <c r="C45" i="10"/>
  <c r="C42" i="10"/>
  <c r="L456" i="32"/>
  <c r="B456" i="32"/>
  <c r="C453" i="32"/>
  <c r="C431" i="32"/>
  <c r="J410" i="32"/>
  <c r="L379" i="32"/>
  <c r="L136" i="32" l="1"/>
  <c r="A46" i="27" s="1"/>
  <c r="BG24" i="28"/>
  <c r="BG32" i="27"/>
  <c r="S40" i="27"/>
  <c r="L161" i="32"/>
  <c r="A39" i="28" s="1"/>
  <c r="C221" i="32"/>
  <c r="J214" i="32"/>
  <c r="A216" i="32"/>
  <c r="A166" i="32"/>
  <c r="AT161" i="32" l="1"/>
  <c r="AT136" i="32"/>
  <c r="L211" i="32"/>
  <c r="L208" i="32"/>
  <c r="B202" i="32"/>
  <c r="L190" i="32"/>
  <c r="L187" i="32"/>
  <c r="L183" i="32"/>
  <c r="L171" i="32"/>
  <c r="L180" i="32"/>
  <c r="C98" i="32"/>
  <c r="B80" i="32"/>
  <c r="L76" i="32"/>
  <c r="B488" i="32"/>
  <c r="B486" i="32"/>
  <c r="B484" i="32"/>
  <c r="B482" i="32"/>
  <c r="B480" i="32"/>
  <c r="J472" i="32"/>
  <c r="J468" i="32"/>
  <c r="B460" i="32"/>
  <c r="B442" i="32"/>
  <c r="B443" i="32" s="1"/>
  <c r="B444" i="32" s="1"/>
  <c r="B445" i="32" s="1"/>
  <c r="B446" i="32" s="1"/>
  <c r="B447" i="32" s="1"/>
  <c r="B448" i="32" s="1"/>
  <c r="B449" i="32" s="1"/>
  <c r="B450" i="32" s="1"/>
  <c r="B434" i="32"/>
  <c r="J164" i="32"/>
  <c r="B420" i="32"/>
  <c r="B421" i="32" s="1"/>
  <c r="B422" i="32" s="1"/>
  <c r="B423" i="32" s="1"/>
  <c r="B424" i="32" s="1"/>
  <c r="B425" i="32" s="1"/>
  <c r="B426" i="32" s="1"/>
  <c r="B427" i="32" s="1"/>
  <c r="B428" i="32" s="1"/>
  <c r="B412" i="32"/>
  <c r="B389" i="32"/>
  <c r="C220" i="32"/>
  <c r="B211" i="32"/>
  <c r="B208" i="32"/>
  <c r="B193" i="32"/>
  <c r="B190" i="32"/>
  <c r="B187" i="32"/>
  <c r="B183" i="32"/>
  <c r="B180" i="32"/>
  <c r="B177" i="32"/>
  <c r="B175" i="32"/>
  <c r="B171" i="32"/>
  <c r="B169" i="32"/>
  <c r="C490" i="32"/>
  <c r="C472" i="32"/>
  <c r="C468" i="32"/>
  <c r="C410" i="32"/>
  <c r="C214" i="32"/>
  <c r="C164" i="32"/>
  <c r="R141" i="32" s="1"/>
  <c r="K21" i="28"/>
  <c r="V151" i="32" s="1"/>
  <c r="K20" i="28"/>
  <c r="V150" i="32" s="1"/>
  <c r="K19" i="28"/>
  <c r="V149" i="32" s="1"/>
  <c r="A22" i="28"/>
  <c r="L152" i="32" s="1"/>
  <c r="A19" i="28"/>
  <c r="L149" i="32" s="1"/>
  <c r="B149" i="32"/>
  <c r="B147" i="32"/>
  <c r="B157" i="32" l="1"/>
  <c r="B154" i="32"/>
  <c r="B145" i="32"/>
  <c r="J143" i="32"/>
  <c r="C143" i="32"/>
  <c r="R139" i="32" s="1"/>
  <c r="R85" i="32"/>
  <c r="R82" i="32"/>
  <c r="C20" i="32"/>
  <c r="A20" i="32"/>
  <c r="A49" i="32" s="1"/>
  <c r="J20" i="32"/>
  <c r="A87" i="32" l="1"/>
  <c r="A110" i="32" s="1"/>
  <c r="P82" i="32"/>
  <c r="A143" i="32" l="1"/>
  <c r="P85" i="32"/>
  <c r="A164" i="32" l="1"/>
  <c r="P139" i="32"/>
  <c r="A214" i="32" l="1"/>
  <c r="A410" i="32" s="1"/>
  <c r="A468" i="32" s="1"/>
  <c r="A472" i="32" s="1"/>
  <c r="A490" i="32" s="1"/>
  <c r="P141" i="32"/>
  <c r="K28" i="22" l="1"/>
  <c r="C31" i="14" l="1"/>
</calcChain>
</file>

<file path=xl/comments1.xml><?xml version="1.0" encoding="utf-8"?>
<comments xmlns="http://schemas.openxmlformats.org/spreadsheetml/2006/main">
  <authors>
    <author>作成者</author>
  </authors>
  <commentList>
    <comment ref="AP1" authorId="0" shapeId="0">
      <text>
        <r>
          <rPr>
            <b/>
            <sz val="9"/>
            <color indexed="81"/>
            <rFont val="MS P ゴシック"/>
            <family val="3"/>
            <charset val="128"/>
          </rPr>
          <t>このファイルで、登録ごとに修正・確認しなければならないところは、次のとおりです。
　・手引のページ数
　　　①このシートの冒頭の注意事項
　　　②このシートの委託様式７⑧受注希望業務の注意事項
　　　③様式７シートの⑧受注希望業務の注意事項
　　　④このシートの委託様式２の作成年
　・このシートの委託様式２の作成年月日欄の横のエラーメッセージのセルとその説明文の告示日
このファイルでは、次のようなエクセル機能を使用しました。
・入力規則・・このシートのみ
　リストは、このシートの下部の黄色セル部分と、右側の紫セル部分のみにあります。規則内容はシートの右側の「入力規則」の列に表示しました。
・条件付き書式・・このシートのみ
　条件内容と書式のの内容は、右側の「条件付き書式」の列に表示しました。
・VLOOKUPで参照しているテーブル
　このシートの下部の黄色セル部分と、右側の紫セル部分のみにあります。
・数式・・以下のところにあります。
　①このシートのA列～AO列（2023.8.28時点）の範囲内
　②①以外にこのシートの右側の色がついたセル内
　③出力様式の反映セル
　途中式や通常見えないようにしている注意文は、右側のオレンジセルの「説明」欄になるべく入力するようにしています。
＜注意事項＞
　入力シートや様式を修正する場合、こまめにバックアップをとってください。
　列や行、セルの削除はなるべく避けてください。
　セルの削除をしたい場合は、コピー貼り付けで対処する方が無難です。
　削除した場合は、関連している可能性がある項目は、数式が壊れている可能性があるので、すべて見直してください。
　列の挿入をした場合、VLOOKUPに影響している可能性があうので、ブック全体で「VLOOKUP」で検索し、影響がないか確認してください。</t>
        </r>
      </text>
    </comment>
    <comment ref="AV1" authorId="0" shapeId="0">
      <text>
        <r>
          <rPr>
            <b/>
            <sz val="9"/>
            <color indexed="81"/>
            <rFont val="MS P ゴシック"/>
            <family val="3"/>
            <charset val="128"/>
          </rPr>
          <t>許可コード表に変更があれば、この列のメンテナンス要。</t>
        </r>
      </text>
    </comment>
    <comment ref="AX1" authorId="0" shapeId="0">
      <text>
        <r>
          <rPr>
            <b/>
            <sz val="9"/>
            <color indexed="81"/>
            <rFont val="MS P ゴシック"/>
            <family val="3"/>
            <charset val="128"/>
          </rPr>
          <t>紫部分で列の挿入をする場合は、このブック内のVLOOKUPを確認すること。</t>
        </r>
      </text>
    </comment>
    <comment ref="AT185" authorId="0" shapeId="0">
      <text>
        <r>
          <rPr>
            <sz val="9"/>
            <color indexed="81"/>
            <rFont val="MS P ゴシック"/>
            <family val="3"/>
            <charset val="128"/>
          </rPr>
          <t xml:space="preserve">自己資本額の桁数を入れています
</t>
        </r>
      </text>
    </comment>
    <comment ref="AP186" authorId="0" shapeId="0">
      <text>
        <r>
          <rPr>
            <sz val="9"/>
            <color indexed="81"/>
            <rFont val="MS P ゴシック"/>
            <family val="3"/>
            <charset val="128"/>
          </rPr>
          <t xml:space="preserve">数値を表しています。
</t>
        </r>
      </text>
    </comment>
    <comment ref="A224" authorId="0" shapeId="0">
      <text>
        <r>
          <rPr>
            <b/>
            <sz val="9"/>
            <color indexed="81"/>
            <rFont val="MS P ゴシック"/>
            <family val="3"/>
            <charset val="128"/>
          </rPr>
          <t>黄色セル部分は、削除するか検討中。</t>
        </r>
      </text>
    </comment>
    <comment ref="J525" authorId="0" shapeId="0">
      <text>
        <r>
          <rPr>
            <b/>
            <sz val="9"/>
            <color indexed="81"/>
            <rFont val="MS P ゴシック"/>
            <family val="3"/>
            <charset val="128"/>
          </rPr>
          <t>作成者:</t>
        </r>
        <r>
          <rPr>
            <sz val="9"/>
            <color indexed="81"/>
            <rFont val="MS P ゴシック"/>
            <family val="3"/>
            <charset val="128"/>
          </rPr>
          <t xml:space="preserve">
対象月が到来すれば数字が出てきます。
</t>
        </r>
      </text>
    </comment>
    <comment ref="K525" authorId="0" shapeId="0">
      <text>
        <r>
          <rPr>
            <b/>
            <sz val="9"/>
            <color indexed="81"/>
            <rFont val="MS P ゴシック"/>
            <family val="3"/>
            <charset val="128"/>
          </rPr>
          <t>作成者:</t>
        </r>
        <r>
          <rPr>
            <sz val="9"/>
            <color indexed="81"/>
            <rFont val="MS P ゴシック"/>
            <family val="3"/>
            <charset val="128"/>
          </rPr>
          <t xml:space="preserve">
計算式が入ってます。
そのうち下の２つは少し違う計算式が入っています。</t>
        </r>
      </text>
    </comment>
  </commentList>
</comments>
</file>

<file path=xl/sharedStrings.xml><?xml version="1.0" encoding="utf-8"?>
<sst xmlns="http://schemas.openxmlformats.org/spreadsheetml/2006/main" count="2477" uniqueCount="1406">
  <si>
    <t>申請者</t>
  </si>
  <si>
    <t>商号又は名称</t>
  </si>
  <si>
    <t>代表者役職名</t>
  </si>
  <si>
    <t>代表者氏名</t>
  </si>
  <si>
    <t>（あて先）</t>
  </si>
  <si>
    <t>（登記上の所在地）</t>
    <rPh sb="5" eb="8">
      <t>ショザイチ</t>
    </rPh>
    <phoneticPr fontId="3"/>
  </si>
  <si>
    <t>日</t>
    <rPh sb="0" eb="1">
      <t>ニチ</t>
    </rPh>
    <phoneticPr fontId="3"/>
  </si>
  <si>
    <t>月</t>
    <rPh sb="0" eb="1">
      <t>ガツ</t>
    </rPh>
    <phoneticPr fontId="3"/>
  </si>
  <si>
    <t>年</t>
    <rPh sb="0" eb="1">
      <t>ネン</t>
    </rPh>
    <phoneticPr fontId="3"/>
  </si>
  <si>
    <t>かなる措置を受けても異議を申し立てません。</t>
    <phoneticPr fontId="3"/>
  </si>
  <si>
    <t>　</t>
    <phoneticPr fontId="3"/>
  </si>
  <si>
    <t>①法人・個人の別</t>
    <rPh sb="1" eb="3">
      <t>ホウジン</t>
    </rPh>
    <rPh sb="4" eb="6">
      <t>コジン</t>
    </rPh>
    <rPh sb="7" eb="8">
      <t>ベツ</t>
    </rPh>
    <phoneticPr fontId="20"/>
  </si>
  <si>
    <t>年</t>
    <rPh sb="0" eb="1">
      <t>ネン</t>
    </rPh>
    <phoneticPr fontId="20"/>
  </si>
  <si>
    <t>月</t>
    <rPh sb="0" eb="1">
      <t>ツキ</t>
    </rPh>
    <phoneticPr fontId="20"/>
  </si>
  <si>
    <t>日</t>
    <rPh sb="0" eb="1">
      <t>ニチ</t>
    </rPh>
    <phoneticPr fontId="20"/>
  </si>
  <si>
    <t>さいたま市使用欄</t>
    <rPh sb="4" eb="5">
      <t>シ</t>
    </rPh>
    <rPh sb="5" eb="7">
      <t>シヨウ</t>
    </rPh>
    <rPh sb="7" eb="8">
      <t>ラン</t>
    </rPh>
    <phoneticPr fontId="20"/>
  </si>
  <si>
    <t>（あて先）</t>
    <rPh sb="3" eb="4">
      <t>サキ</t>
    </rPh>
    <phoneticPr fontId="20"/>
  </si>
  <si>
    <t>さいたま市長</t>
    <rPh sb="4" eb="6">
      <t>シチョウ</t>
    </rPh>
    <phoneticPr fontId="20"/>
  </si>
  <si>
    <t>月</t>
    <rPh sb="0" eb="1">
      <t>ガツ</t>
    </rPh>
    <phoneticPr fontId="20"/>
  </si>
  <si>
    <t>商号又は名称</t>
    <rPh sb="0" eb="2">
      <t>ショウゴウ</t>
    </rPh>
    <rPh sb="2" eb="3">
      <t>マタ</t>
    </rPh>
    <rPh sb="4" eb="6">
      <t>メイショウ</t>
    </rPh>
    <phoneticPr fontId="20"/>
  </si>
  <si>
    <t>②総従業員数（人）</t>
    <rPh sb="1" eb="2">
      <t>ソウ</t>
    </rPh>
    <rPh sb="2" eb="5">
      <t>ジュウギョウイン</t>
    </rPh>
    <rPh sb="5" eb="6">
      <t>スウ</t>
    </rPh>
    <rPh sb="7" eb="8">
      <t>ニン</t>
    </rPh>
    <phoneticPr fontId="20"/>
  </si>
  <si>
    <t>千円</t>
    <rPh sb="0" eb="2">
      <t>センエン</t>
    </rPh>
    <phoneticPr fontId="20"/>
  </si>
  <si>
    <t>（記入時の注意）
⑴外国法人からの出資の割合（資本の比率）の数値を記入（小数点以下切捨て）
⑵外国法人からの出資がない場合は、０を記入</t>
    <rPh sb="1" eb="3">
      <t>キニュウ</t>
    </rPh>
    <rPh sb="3" eb="4">
      <t>ジ</t>
    </rPh>
    <rPh sb="5" eb="7">
      <t>チュウイ</t>
    </rPh>
    <rPh sb="36" eb="39">
      <t>ショウスウテン</t>
    </rPh>
    <rPh sb="39" eb="41">
      <t>イカ</t>
    </rPh>
    <rPh sb="41" eb="43">
      <t>キリス</t>
    </rPh>
    <rPh sb="47" eb="49">
      <t>ガイコク</t>
    </rPh>
    <rPh sb="49" eb="51">
      <t>ホウジン</t>
    </rPh>
    <rPh sb="54" eb="56">
      <t>シュッシ</t>
    </rPh>
    <rPh sb="59" eb="61">
      <t>バアイ</t>
    </rPh>
    <rPh sb="65" eb="67">
      <t>キニュウ</t>
    </rPh>
    <phoneticPr fontId="20"/>
  </si>
  <si>
    <t>％</t>
    <phoneticPr fontId="20"/>
  </si>
  <si>
    <t>①申請業務（大項目）</t>
    <rPh sb="1" eb="3">
      <t>シンセイ</t>
    </rPh>
    <rPh sb="3" eb="5">
      <t>ギョウム</t>
    </rPh>
    <rPh sb="6" eb="9">
      <t>ダイコウモク</t>
    </rPh>
    <phoneticPr fontId="20"/>
  </si>
  <si>
    <t>申請
業務</t>
    <rPh sb="0" eb="2">
      <t>シンセイ</t>
    </rPh>
    <rPh sb="3" eb="5">
      <t>ギョウム</t>
    </rPh>
    <phoneticPr fontId="20"/>
  </si>
  <si>
    <t>業務
コード</t>
    <rPh sb="0" eb="2">
      <t>ギョウム</t>
    </rPh>
    <phoneticPr fontId="20"/>
  </si>
  <si>
    <t>受注希望業務
（申請業務小項目）</t>
    <rPh sb="0" eb="2">
      <t>ジュチュウ</t>
    </rPh>
    <rPh sb="2" eb="4">
      <t>キボウ</t>
    </rPh>
    <rPh sb="4" eb="6">
      <t>ギョウム</t>
    </rPh>
    <rPh sb="8" eb="10">
      <t>シンセイ</t>
    </rPh>
    <rPh sb="10" eb="12">
      <t>ギョウム</t>
    </rPh>
    <rPh sb="12" eb="15">
      <t>ショウコウモク</t>
    </rPh>
    <phoneticPr fontId="20"/>
  </si>
  <si>
    <t>建物管理等</t>
    <rPh sb="0" eb="2">
      <t>タテモノ</t>
    </rPh>
    <rPh sb="2" eb="5">
      <t>カンリトウ</t>
    </rPh>
    <phoneticPr fontId="20"/>
  </si>
  <si>
    <t>０９</t>
  </si>
  <si>
    <t>イベント・催事</t>
    <rPh sb="5" eb="7">
      <t>サイジ</t>
    </rPh>
    <phoneticPr fontId="20"/>
  </si>
  <si>
    <t>０２</t>
  </si>
  <si>
    <t>警備</t>
    <rPh sb="0" eb="2">
      <t>ケイビ</t>
    </rPh>
    <phoneticPr fontId="20"/>
  </si>
  <si>
    <t>１０</t>
  </si>
  <si>
    <t>製作等</t>
    <rPh sb="0" eb="3">
      <t>セイサクトウ</t>
    </rPh>
    <phoneticPr fontId="20"/>
  </si>
  <si>
    <t>０３</t>
  </si>
  <si>
    <t>清掃</t>
    <rPh sb="0" eb="2">
      <t>セイソウ</t>
    </rPh>
    <phoneticPr fontId="20"/>
  </si>
  <si>
    <t>１１</t>
  </si>
  <si>
    <t>検査・測定・調査</t>
    <rPh sb="0" eb="2">
      <t>ケンサ</t>
    </rPh>
    <rPh sb="3" eb="5">
      <t>ソクテイ</t>
    </rPh>
    <rPh sb="6" eb="8">
      <t>チョウサ</t>
    </rPh>
    <phoneticPr fontId="20"/>
  </si>
  <si>
    <t>０４</t>
  </si>
  <si>
    <t>保守点検</t>
    <rPh sb="0" eb="2">
      <t>ホシュ</t>
    </rPh>
    <rPh sb="2" eb="4">
      <t>テンケン</t>
    </rPh>
    <phoneticPr fontId="20"/>
  </si>
  <si>
    <t>１２</t>
  </si>
  <si>
    <t>計画策定</t>
    <rPh sb="0" eb="2">
      <t>ケイカク</t>
    </rPh>
    <rPh sb="2" eb="4">
      <t>サクテイ</t>
    </rPh>
    <phoneticPr fontId="20"/>
  </si>
  <si>
    <t>０５</t>
  </si>
  <si>
    <t>施設運転管理</t>
    <rPh sb="0" eb="2">
      <t>シセツ</t>
    </rPh>
    <rPh sb="2" eb="4">
      <t>ウンテン</t>
    </rPh>
    <rPh sb="4" eb="6">
      <t>カンリ</t>
    </rPh>
    <phoneticPr fontId="20"/>
  </si>
  <si>
    <t>１３</t>
  </si>
  <si>
    <t>電算</t>
    <rPh sb="0" eb="2">
      <t>デンサン</t>
    </rPh>
    <phoneticPr fontId="20"/>
  </si>
  <si>
    <t>０６</t>
  </si>
  <si>
    <t>１４</t>
  </si>
  <si>
    <t>文書管理</t>
    <rPh sb="0" eb="2">
      <t>ブンショ</t>
    </rPh>
    <rPh sb="2" eb="4">
      <t>カンリ</t>
    </rPh>
    <phoneticPr fontId="20"/>
  </si>
  <si>
    <t>０７</t>
  </si>
  <si>
    <t>運送・運行</t>
    <rPh sb="0" eb="2">
      <t>ウンソウ</t>
    </rPh>
    <rPh sb="3" eb="5">
      <t>ウンコウ</t>
    </rPh>
    <phoneticPr fontId="20"/>
  </si>
  <si>
    <t>福祉サービス</t>
    <rPh sb="0" eb="2">
      <t>フクシ</t>
    </rPh>
    <phoneticPr fontId="20"/>
  </si>
  <si>
    <t>０８</t>
  </si>
  <si>
    <t>給食</t>
    <rPh sb="0" eb="2">
      <t>キュウショク</t>
    </rPh>
    <phoneticPr fontId="20"/>
  </si>
  <si>
    <t>②第一希望業務（大項目）</t>
    <rPh sb="1" eb="3">
      <t>ダイイチ</t>
    </rPh>
    <rPh sb="3" eb="5">
      <t>キボウ</t>
    </rPh>
    <rPh sb="5" eb="7">
      <t>ギョウム</t>
    </rPh>
    <rPh sb="8" eb="11">
      <t>ダイコウモク</t>
    </rPh>
    <phoneticPr fontId="20"/>
  </si>
  <si>
    <t>業務コード</t>
    <rPh sb="0" eb="2">
      <t>ギョウム</t>
    </rPh>
    <phoneticPr fontId="20"/>
  </si>
  <si>
    <t>業務名（大項目）</t>
    <rPh sb="0" eb="2">
      <t>ギョウム</t>
    </rPh>
    <rPh sb="2" eb="3">
      <t>メイ</t>
    </rPh>
    <rPh sb="4" eb="7">
      <t>ダイコウモク</t>
    </rPh>
    <phoneticPr fontId="20"/>
  </si>
  <si>
    <t>製作等</t>
    <rPh sb="0" eb="2">
      <t>セイサク</t>
    </rPh>
    <rPh sb="2" eb="3">
      <t>トウ</t>
    </rPh>
    <phoneticPr fontId="20"/>
  </si>
  <si>
    <t>その他</t>
    <rPh sb="2" eb="3">
      <t>タ</t>
    </rPh>
    <phoneticPr fontId="20"/>
  </si>
  <si>
    <t>廃棄物処理</t>
    <rPh sb="0" eb="3">
      <t>ハイキブツ</t>
    </rPh>
    <rPh sb="3" eb="5">
      <t>ショリ</t>
    </rPh>
    <phoneticPr fontId="20"/>
  </si>
  <si>
    <t>登録等コード</t>
    <rPh sb="0" eb="2">
      <t>トウロク</t>
    </rPh>
    <rPh sb="2" eb="3">
      <t>トウ</t>
    </rPh>
    <phoneticPr fontId="20"/>
  </si>
  <si>
    <t>コード番号</t>
    <rPh sb="3" eb="5">
      <t>バンゴウ</t>
    </rPh>
    <phoneticPr fontId="20"/>
  </si>
  <si>
    <t>人数</t>
    <rPh sb="0" eb="2">
      <t>ニンズウ</t>
    </rPh>
    <phoneticPr fontId="20"/>
  </si>
  <si>
    <t>契約名</t>
    <rPh sb="0" eb="2">
      <t>ケイヤク</t>
    </rPh>
    <rPh sb="2" eb="3">
      <t>メイ</t>
    </rPh>
    <phoneticPr fontId="20"/>
  </si>
  <si>
    <t>年</t>
    <phoneticPr fontId="20"/>
  </si>
  <si>
    <t>申請事務
担当者</t>
    <rPh sb="0" eb="2">
      <t>シンセイ</t>
    </rPh>
    <rPh sb="2" eb="4">
      <t>ジム</t>
    </rPh>
    <rPh sb="5" eb="8">
      <t>タントウシャ</t>
    </rPh>
    <phoneticPr fontId="20"/>
  </si>
  <si>
    <t>所属営業所又は
部課名等</t>
    <rPh sb="0" eb="2">
      <t>ショゾク</t>
    </rPh>
    <rPh sb="2" eb="5">
      <t>エイギョウショ</t>
    </rPh>
    <rPh sb="5" eb="6">
      <t>マタ</t>
    </rPh>
    <rPh sb="8" eb="10">
      <t>ブカ</t>
    </rPh>
    <rPh sb="10" eb="11">
      <t>メイ</t>
    </rPh>
    <rPh sb="11" eb="12">
      <t>トウ</t>
    </rPh>
    <phoneticPr fontId="20"/>
  </si>
  <si>
    <t>ＴＥＬ</t>
    <phoneticPr fontId="20"/>
  </si>
  <si>
    <t>ＦＡＸ</t>
    <phoneticPr fontId="20"/>
  </si>
  <si>
    <t>担当者氏名</t>
    <phoneticPr fontId="20"/>
  </si>
  <si>
    <t>メール
アドレス</t>
    <phoneticPr fontId="20"/>
  </si>
  <si>
    <t>行政書士名</t>
    <rPh sb="0" eb="2">
      <t>ギョウセイ</t>
    </rPh>
    <rPh sb="2" eb="4">
      <t>ショシ</t>
    </rPh>
    <rPh sb="4" eb="5">
      <t>メイ</t>
    </rPh>
    <phoneticPr fontId="20"/>
  </si>
  <si>
    <t>チェック</t>
    <phoneticPr fontId="20"/>
  </si>
  <si>
    <t>提出書類名</t>
    <rPh sb="0" eb="2">
      <t>テイシュツ</t>
    </rPh>
    <rPh sb="2" eb="4">
      <t>ショルイ</t>
    </rPh>
    <rPh sb="4" eb="5">
      <t>メイ</t>
    </rPh>
    <phoneticPr fontId="20"/>
  </si>
  <si>
    <t xml:space="preserve">提出書類チェックリスト（業務委託）   </t>
  </si>
  <si>
    <t>（委託様式２）</t>
  </si>
  <si>
    <t>業者情報調書（本店等情報）</t>
    <phoneticPr fontId="20"/>
  </si>
  <si>
    <t>/</t>
  </si>
  <si>
    <t>一次審査</t>
    <rPh sb="0" eb="2">
      <t>イチジ</t>
    </rPh>
    <rPh sb="2" eb="4">
      <t>シンサ</t>
    </rPh>
    <phoneticPr fontId="20"/>
  </si>
  <si>
    <t>二次審査</t>
    <rPh sb="0" eb="2">
      <t>ニジ</t>
    </rPh>
    <rPh sb="2" eb="4">
      <t>シンサ</t>
    </rPh>
    <phoneticPr fontId="20"/>
  </si>
  <si>
    <t>完了</t>
    <rPh sb="0" eb="2">
      <t>カンリョウ</t>
    </rPh>
    <phoneticPr fontId="20"/>
  </si>
  <si>
    <t>受付番号</t>
    <rPh sb="0" eb="2">
      <t>ウケツケ</t>
    </rPh>
    <rPh sb="2" eb="4">
      <t>バンゴウ</t>
    </rPh>
    <phoneticPr fontId="20"/>
  </si>
  <si>
    <t>組合員名簿、役員名簿</t>
  </si>
  <si>
    <t>官公需適格組合証明書</t>
    <phoneticPr fontId="20"/>
  </si>
  <si>
    <t>本店所在地
又は住所</t>
    <phoneticPr fontId="3"/>
  </si>
  <si>
    <t>0100</t>
  </si>
  <si>
    <t>建物総合管理</t>
    <rPh sb="0" eb="2">
      <t>タテモノ</t>
    </rPh>
    <rPh sb="2" eb="4">
      <t>ソウゴウ</t>
    </rPh>
    <rPh sb="4" eb="6">
      <t>カンリ</t>
    </rPh>
    <phoneticPr fontId="20"/>
  </si>
  <si>
    <t>0101</t>
  </si>
  <si>
    <t>受付案内</t>
    <rPh sb="0" eb="2">
      <t>ウケツケ</t>
    </rPh>
    <rPh sb="2" eb="4">
      <t>アンナイ</t>
    </rPh>
    <phoneticPr fontId="20"/>
  </si>
  <si>
    <t>0102</t>
  </si>
  <si>
    <t>電話交換</t>
    <rPh sb="0" eb="2">
      <t>デンワ</t>
    </rPh>
    <rPh sb="2" eb="4">
      <t>コウカン</t>
    </rPh>
    <phoneticPr fontId="20"/>
  </si>
  <si>
    <t>0103</t>
  </si>
  <si>
    <t>駐車場管理</t>
    <rPh sb="0" eb="3">
      <t>チュウシャジョウ</t>
    </rPh>
    <rPh sb="3" eb="5">
      <t>カンリ</t>
    </rPh>
    <phoneticPr fontId="20"/>
  </si>
  <si>
    <t>0104</t>
  </si>
  <si>
    <t>電気設備運転</t>
    <rPh sb="0" eb="2">
      <t>デンキ</t>
    </rPh>
    <rPh sb="2" eb="4">
      <t>セツビ</t>
    </rPh>
    <rPh sb="4" eb="6">
      <t>ウンテン</t>
    </rPh>
    <phoneticPr fontId="20"/>
  </si>
  <si>
    <t>0105</t>
  </si>
  <si>
    <t>空調設備運転</t>
    <rPh sb="0" eb="2">
      <t>クウチョウ</t>
    </rPh>
    <rPh sb="2" eb="4">
      <t>セツビ</t>
    </rPh>
    <rPh sb="4" eb="6">
      <t>ウンテン</t>
    </rPh>
    <phoneticPr fontId="20"/>
  </si>
  <si>
    <t>0106</t>
  </si>
  <si>
    <t>給排水衛生設備運転</t>
    <rPh sb="0" eb="3">
      <t>キュウハイスイ</t>
    </rPh>
    <rPh sb="3" eb="5">
      <t>エイセイ</t>
    </rPh>
    <rPh sb="5" eb="7">
      <t>セツビ</t>
    </rPh>
    <rPh sb="7" eb="9">
      <t>ウンテン</t>
    </rPh>
    <phoneticPr fontId="20"/>
  </si>
  <si>
    <t>0107</t>
  </si>
  <si>
    <t>ボイラー運転</t>
    <rPh sb="4" eb="6">
      <t>ウンテン</t>
    </rPh>
    <phoneticPr fontId="20"/>
  </si>
  <si>
    <t>0108</t>
  </si>
  <si>
    <t>0200</t>
  </si>
  <si>
    <t>警備（機械警備業務を除く）</t>
    <rPh sb="0" eb="2">
      <t>ケイビ</t>
    </rPh>
    <rPh sb="3" eb="5">
      <t>キカイ</t>
    </rPh>
    <rPh sb="5" eb="7">
      <t>ケイビ</t>
    </rPh>
    <rPh sb="7" eb="9">
      <t>ギョウム</t>
    </rPh>
    <rPh sb="10" eb="11">
      <t>ノゾ</t>
    </rPh>
    <phoneticPr fontId="20"/>
  </si>
  <si>
    <t>0201</t>
  </si>
  <si>
    <t>機械警備</t>
    <rPh sb="0" eb="2">
      <t>キカイ</t>
    </rPh>
    <rPh sb="2" eb="4">
      <t>ケイビ</t>
    </rPh>
    <phoneticPr fontId="20"/>
  </si>
  <si>
    <t>0300</t>
  </si>
  <si>
    <t>建物清掃（床・窓・トイレ等）</t>
    <rPh sb="0" eb="2">
      <t>タテモノ</t>
    </rPh>
    <rPh sb="2" eb="4">
      <t>セイソウ</t>
    </rPh>
    <rPh sb="5" eb="6">
      <t>ユカ</t>
    </rPh>
    <rPh sb="7" eb="8">
      <t>マド</t>
    </rPh>
    <rPh sb="12" eb="13">
      <t>トウ</t>
    </rPh>
    <phoneticPr fontId="20"/>
  </si>
  <si>
    <t>0301</t>
  </si>
  <si>
    <t>貯水槽清掃</t>
  </si>
  <si>
    <t>0302</t>
  </si>
  <si>
    <t>浄化槽清掃</t>
  </si>
  <si>
    <t>0303</t>
  </si>
  <si>
    <t>0400</t>
  </si>
  <si>
    <t>電気設備保守点検</t>
    <rPh sb="0" eb="2">
      <t>デンキ</t>
    </rPh>
    <rPh sb="2" eb="4">
      <t>セツビ</t>
    </rPh>
    <rPh sb="4" eb="6">
      <t>ホシュ</t>
    </rPh>
    <rPh sb="6" eb="8">
      <t>テンケン</t>
    </rPh>
    <phoneticPr fontId="20"/>
  </si>
  <si>
    <t>0401</t>
  </si>
  <si>
    <t>通信設備保守点検</t>
    <rPh sb="0" eb="2">
      <t>ツウシン</t>
    </rPh>
    <rPh sb="2" eb="4">
      <t>セツビ</t>
    </rPh>
    <rPh sb="4" eb="6">
      <t>ホシュ</t>
    </rPh>
    <rPh sb="6" eb="8">
      <t>テンケン</t>
    </rPh>
    <phoneticPr fontId="20"/>
  </si>
  <si>
    <t>0402</t>
  </si>
  <si>
    <t>ボイラー保守点検</t>
    <rPh sb="4" eb="6">
      <t>ホシュ</t>
    </rPh>
    <rPh sb="6" eb="8">
      <t>テンケン</t>
    </rPh>
    <phoneticPr fontId="20"/>
  </si>
  <si>
    <t>0403</t>
  </si>
  <si>
    <t>空調設備保守点検</t>
    <rPh sb="0" eb="2">
      <t>クウチョウ</t>
    </rPh>
    <rPh sb="2" eb="4">
      <t>セツビ</t>
    </rPh>
    <rPh sb="4" eb="6">
      <t>ホシュ</t>
    </rPh>
    <rPh sb="6" eb="8">
      <t>テンケン</t>
    </rPh>
    <phoneticPr fontId="20"/>
  </si>
  <si>
    <t>0404</t>
  </si>
  <si>
    <t>冷凍機保守点検</t>
    <rPh sb="0" eb="3">
      <t>レイトウキ</t>
    </rPh>
    <rPh sb="3" eb="5">
      <t>ホシュ</t>
    </rPh>
    <rPh sb="5" eb="7">
      <t>テンケン</t>
    </rPh>
    <phoneticPr fontId="20"/>
  </si>
  <si>
    <t>0405</t>
  </si>
  <si>
    <t>給排水設備保守点検</t>
    <rPh sb="0" eb="3">
      <t>キュウハイスイ</t>
    </rPh>
    <rPh sb="3" eb="5">
      <t>セツビ</t>
    </rPh>
    <rPh sb="5" eb="7">
      <t>ホシュ</t>
    </rPh>
    <rPh sb="7" eb="9">
      <t>テンケン</t>
    </rPh>
    <phoneticPr fontId="20"/>
  </si>
  <si>
    <t>0406</t>
  </si>
  <si>
    <t>防災設備保守点検</t>
    <rPh sb="0" eb="2">
      <t>ボウサイ</t>
    </rPh>
    <rPh sb="2" eb="4">
      <t>セツビ</t>
    </rPh>
    <rPh sb="4" eb="6">
      <t>ホシュ</t>
    </rPh>
    <rPh sb="6" eb="8">
      <t>テンケン</t>
    </rPh>
    <phoneticPr fontId="20"/>
  </si>
  <si>
    <t>0407</t>
  </si>
  <si>
    <t>ガス設備保守点検</t>
    <rPh sb="2" eb="4">
      <t>セツビ</t>
    </rPh>
    <rPh sb="4" eb="6">
      <t>ホシュ</t>
    </rPh>
    <rPh sb="6" eb="8">
      <t>テンケン</t>
    </rPh>
    <phoneticPr fontId="20"/>
  </si>
  <si>
    <t>0408</t>
  </si>
  <si>
    <t>自動ドア保守点検</t>
    <rPh sb="0" eb="2">
      <t>ジドウ</t>
    </rPh>
    <rPh sb="4" eb="6">
      <t>ホシュ</t>
    </rPh>
    <rPh sb="6" eb="8">
      <t>テンケン</t>
    </rPh>
    <phoneticPr fontId="20"/>
  </si>
  <si>
    <t>0409</t>
  </si>
  <si>
    <t>搬送運搬設備保守点検</t>
    <rPh sb="0" eb="2">
      <t>ハンソウ</t>
    </rPh>
    <rPh sb="2" eb="4">
      <t>ウンパン</t>
    </rPh>
    <rPh sb="4" eb="6">
      <t>セツビ</t>
    </rPh>
    <rPh sb="6" eb="8">
      <t>ホシュ</t>
    </rPh>
    <rPh sb="8" eb="10">
      <t>テンケン</t>
    </rPh>
    <phoneticPr fontId="20"/>
  </si>
  <si>
    <t>0410</t>
  </si>
  <si>
    <t>電動シャッター保守点検</t>
    <rPh sb="0" eb="2">
      <t>デンドウ</t>
    </rPh>
    <rPh sb="7" eb="9">
      <t>ホシュ</t>
    </rPh>
    <rPh sb="9" eb="11">
      <t>テンケン</t>
    </rPh>
    <phoneticPr fontId="20"/>
  </si>
  <si>
    <t>0411</t>
  </si>
  <si>
    <t>医療機器保守点検</t>
    <rPh sb="0" eb="2">
      <t>イリョウ</t>
    </rPh>
    <rPh sb="2" eb="4">
      <t>キキ</t>
    </rPh>
    <rPh sb="4" eb="6">
      <t>ホシュ</t>
    </rPh>
    <rPh sb="6" eb="8">
      <t>テンケン</t>
    </rPh>
    <phoneticPr fontId="20"/>
  </si>
  <si>
    <t>0412</t>
  </si>
  <si>
    <t>OA機器保守点検</t>
    <rPh sb="2" eb="4">
      <t>キキ</t>
    </rPh>
    <rPh sb="4" eb="6">
      <t>ホシュ</t>
    </rPh>
    <rPh sb="6" eb="8">
      <t>テンケン</t>
    </rPh>
    <phoneticPr fontId="20"/>
  </si>
  <si>
    <t>0413</t>
  </si>
  <si>
    <t>建築物保守点検</t>
    <rPh sb="0" eb="2">
      <t>ケンチク</t>
    </rPh>
    <rPh sb="2" eb="3">
      <t>ブツ</t>
    </rPh>
    <rPh sb="3" eb="5">
      <t>ホシュ</t>
    </rPh>
    <rPh sb="5" eb="7">
      <t>テンケン</t>
    </rPh>
    <phoneticPr fontId="20"/>
  </si>
  <si>
    <t>0414</t>
  </si>
  <si>
    <t>浄化槽保守点検</t>
    <rPh sb="0" eb="2">
      <t>ジョウカ</t>
    </rPh>
    <rPh sb="2" eb="3">
      <t>ソウ</t>
    </rPh>
    <rPh sb="3" eb="5">
      <t>ホシュ</t>
    </rPh>
    <rPh sb="5" eb="7">
      <t>テンケン</t>
    </rPh>
    <phoneticPr fontId="20"/>
  </si>
  <si>
    <t>0415</t>
  </si>
  <si>
    <t>その他の保守点検</t>
    <rPh sb="4" eb="6">
      <t>ホシュ</t>
    </rPh>
    <rPh sb="6" eb="8">
      <t>テンケン</t>
    </rPh>
    <phoneticPr fontId="20"/>
  </si>
  <si>
    <t>0500</t>
  </si>
  <si>
    <t>ごみ処理施設運転管理</t>
  </si>
  <si>
    <t>0501</t>
  </si>
  <si>
    <t>下水処理施設運転管理</t>
  </si>
  <si>
    <t>0502</t>
  </si>
  <si>
    <t>ポンプ場運転管理</t>
  </si>
  <si>
    <t>0503</t>
  </si>
  <si>
    <t>スポーツ施設運転管理</t>
  </si>
  <si>
    <t>0504</t>
  </si>
  <si>
    <t>浄・配水場施設運転管理</t>
    <rPh sb="0" eb="1">
      <t>ジョウ</t>
    </rPh>
    <rPh sb="2" eb="4">
      <t>ハイスイ</t>
    </rPh>
    <rPh sb="4" eb="5">
      <t>ジョウ</t>
    </rPh>
    <rPh sb="5" eb="7">
      <t>シセツ</t>
    </rPh>
    <phoneticPr fontId="20"/>
  </si>
  <si>
    <t>0505</t>
  </si>
  <si>
    <t>0600</t>
  </si>
  <si>
    <t>産業廃棄物収集運搬</t>
  </si>
  <si>
    <t>0601</t>
  </si>
  <si>
    <t>産業廃棄物処分</t>
  </si>
  <si>
    <t>0602</t>
  </si>
  <si>
    <t>一般廃棄物収集運搬（市内）</t>
    <rPh sb="10" eb="12">
      <t>シナイ</t>
    </rPh>
    <phoneticPr fontId="20"/>
  </si>
  <si>
    <t>0603</t>
  </si>
  <si>
    <t>一般廃棄物処分（市内）</t>
    <rPh sb="8" eb="10">
      <t>シナイ</t>
    </rPh>
    <phoneticPr fontId="20"/>
  </si>
  <si>
    <t>0604</t>
  </si>
  <si>
    <t>廃棄物再生処理</t>
  </si>
  <si>
    <t>0605</t>
  </si>
  <si>
    <t>0700</t>
  </si>
  <si>
    <t>貨物運送・運行</t>
    <rPh sb="0" eb="2">
      <t>カモツ</t>
    </rPh>
    <rPh sb="2" eb="4">
      <t>ウンソウ</t>
    </rPh>
    <rPh sb="5" eb="7">
      <t>ウンコウ</t>
    </rPh>
    <phoneticPr fontId="20"/>
  </si>
  <si>
    <t>0701</t>
  </si>
  <si>
    <t>美術品等運送</t>
    <rPh sb="0" eb="2">
      <t>ビジュツ</t>
    </rPh>
    <rPh sb="2" eb="3">
      <t>ヒン</t>
    </rPh>
    <rPh sb="3" eb="4">
      <t>トウ</t>
    </rPh>
    <rPh sb="4" eb="6">
      <t>ウンソウ</t>
    </rPh>
    <phoneticPr fontId="20"/>
  </si>
  <si>
    <t>0702</t>
  </si>
  <si>
    <t>観光バス運行</t>
    <rPh sb="0" eb="2">
      <t>カンコウ</t>
    </rPh>
    <rPh sb="4" eb="6">
      <t>ウンコウ</t>
    </rPh>
    <phoneticPr fontId="20"/>
  </si>
  <si>
    <t>0703</t>
  </si>
  <si>
    <t>送迎バス運行</t>
    <rPh sb="0" eb="2">
      <t>ソウゲイ</t>
    </rPh>
    <rPh sb="4" eb="6">
      <t>ウンコウ</t>
    </rPh>
    <phoneticPr fontId="20"/>
  </si>
  <si>
    <t>0704</t>
  </si>
  <si>
    <t>市報等配送・配布</t>
    <rPh sb="0" eb="2">
      <t>シホウ</t>
    </rPh>
    <rPh sb="2" eb="3">
      <t>トウ</t>
    </rPh>
    <rPh sb="3" eb="5">
      <t>ハイソウ</t>
    </rPh>
    <rPh sb="6" eb="8">
      <t>ハイフ</t>
    </rPh>
    <phoneticPr fontId="20"/>
  </si>
  <si>
    <t>0705</t>
  </si>
  <si>
    <t>学校給食運送</t>
    <rPh sb="0" eb="2">
      <t>ガッコウ</t>
    </rPh>
    <rPh sb="2" eb="4">
      <t>キュウショク</t>
    </rPh>
    <rPh sb="4" eb="6">
      <t>ウンソウ</t>
    </rPh>
    <phoneticPr fontId="20"/>
  </si>
  <si>
    <t>0706</t>
  </si>
  <si>
    <t>旅行斡旋等</t>
    <rPh sb="0" eb="2">
      <t>リョコウ</t>
    </rPh>
    <rPh sb="2" eb="4">
      <t>アッセン</t>
    </rPh>
    <rPh sb="4" eb="5">
      <t>トウ</t>
    </rPh>
    <phoneticPr fontId="20"/>
  </si>
  <si>
    <t>0707</t>
  </si>
  <si>
    <t>使送便</t>
    <rPh sb="0" eb="1">
      <t>シ</t>
    </rPh>
    <rPh sb="1" eb="2">
      <t>ソウ</t>
    </rPh>
    <rPh sb="2" eb="3">
      <t>ビン</t>
    </rPh>
    <phoneticPr fontId="20"/>
  </si>
  <si>
    <t>0708</t>
  </si>
  <si>
    <t>0800</t>
  </si>
  <si>
    <t>学校給食</t>
    <rPh sb="0" eb="2">
      <t>ガッコウ</t>
    </rPh>
    <rPh sb="2" eb="4">
      <t>キュウショク</t>
    </rPh>
    <phoneticPr fontId="20"/>
  </si>
  <si>
    <t>0801</t>
  </si>
  <si>
    <t>病院給食</t>
    <rPh sb="0" eb="2">
      <t>ビョウイン</t>
    </rPh>
    <rPh sb="2" eb="4">
      <t>キュウショク</t>
    </rPh>
    <phoneticPr fontId="20"/>
  </si>
  <si>
    <t>0802</t>
  </si>
  <si>
    <t>0900</t>
  </si>
  <si>
    <t>企画・運営</t>
    <rPh sb="0" eb="2">
      <t>キカク</t>
    </rPh>
    <rPh sb="3" eb="5">
      <t>ウンエイ</t>
    </rPh>
    <phoneticPr fontId="20"/>
  </si>
  <si>
    <t>0901</t>
  </si>
  <si>
    <t>会場設営</t>
    <rPh sb="0" eb="1">
      <t>カイ</t>
    </rPh>
    <rPh sb="1" eb="2">
      <t>ジョウ</t>
    </rPh>
    <rPh sb="2" eb="4">
      <t>セツエイ</t>
    </rPh>
    <phoneticPr fontId="20"/>
  </si>
  <si>
    <t>0902</t>
  </si>
  <si>
    <t>その他のイベント･催事</t>
    <rPh sb="9" eb="11">
      <t>サイジ</t>
    </rPh>
    <phoneticPr fontId="20"/>
  </si>
  <si>
    <t>1000</t>
  </si>
  <si>
    <t>映画・ビデオ・写真等</t>
    <rPh sb="0" eb="2">
      <t>エイガ</t>
    </rPh>
    <rPh sb="7" eb="9">
      <t>シャシン</t>
    </rPh>
    <rPh sb="9" eb="10">
      <t>トウ</t>
    </rPh>
    <phoneticPr fontId="20"/>
  </si>
  <si>
    <t>1001</t>
  </si>
  <si>
    <t>パンフレット等</t>
    <rPh sb="6" eb="7">
      <t>トウ</t>
    </rPh>
    <phoneticPr fontId="20"/>
  </si>
  <si>
    <t>1002</t>
  </si>
  <si>
    <t>看板・案内板等</t>
    <rPh sb="0" eb="2">
      <t>カンバン</t>
    </rPh>
    <rPh sb="3" eb="6">
      <t>アンナイバン</t>
    </rPh>
    <rPh sb="6" eb="7">
      <t>トウ</t>
    </rPh>
    <phoneticPr fontId="20"/>
  </si>
  <si>
    <t>1003</t>
  </si>
  <si>
    <t>美術品</t>
    <rPh sb="0" eb="2">
      <t>ビジュツ</t>
    </rPh>
    <rPh sb="2" eb="3">
      <t>ヒン</t>
    </rPh>
    <phoneticPr fontId="20"/>
  </si>
  <si>
    <t>1004</t>
  </si>
  <si>
    <t>1005</t>
  </si>
  <si>
    <t>1006</t>
  </si>
  <si>
    <t>1100</t>
  </si>
  <si>
    <t>水質検査</t>
    <rPh sb="0" eb="2">
      <t>スイシツ</t>
    </rPh>
    <rPh sb="2" eb="4">
      <t>ケンサ</t>
    </rPh>
    <phoneticPr fontId="20"/>
  </si>
  <si>
    <t>1101</t>
  </si>
  <si>
    <t>大気検査</t>
    <rPh sb="0" eb="2">
      <t>タイキ</t>
    </rPh>
    <rPh sb="2" eb="4">
      <t>ケンサ</t>
    </rPh>
    <phoneticPr fontId="20"/>
  </si>
  <si>
    <t>1102</t>
  </si>
  <si>
    <t>環境測定</t>
    <rPh sb="0" eb="2">
      <t>カンキョウ</t>
    </rPh>
    <rPh sb="2" eb="4">
      <t>ソクテイ</t>
    </rPh>
    <phoneticPr fontId="20"/>
  </si>
  <si>
    <t>1103</t>
  </si>
  <si>
    <t>漏水調査</t>
    <rPh sb="0" eb="2">
      <t>ロウスイ</t>
    </rPh>
    <rPh sb="2" eb="4">
      <t>チョウサ</t>
    </rPh>
    <phoneticPr fontId="20"/>
  </si>
  <si>
    <t>1104</t>
  </si>
  <si>
    <t>交通量調査</t>
  </si>
  <si>
    <t>1105</t>
  </si>
  <si>
    <t>市場調査</t>
    <rPh sb="0" eb="2">
      <t>シジョウ</t>
    </rPh>
    <rPh sb="2" eb="4">
      <t>チョウサ</t>
    </rPh>
    <phoneticPr fontId="20"/>
  </si>
  <si>
    <t>1106</t>
  </si>
  <si>
    <t>世論調査</t>
    <rPh sb="0" eb="2">
      <t>セロン</t>
    </rPh>
    <rPh sb="2" eb="4">
      <t>チョウサ</t>
    </rPh>
    <phoneticPr fontId="20"/>
  </si>
  <si>
    <t>1107</t>
  </si>
  <si>
    <t>衛生検査</t>
  </si>
  <si>
    <t>1108</t>
  </si>
  <si>
    <t>1200</t>
  </si>
  <si>
    <t>福祉計画</t>
    <rPh sb="0" eb="2">
      <t>フクシ</t>
    </rPh>
    <rPh sb="2" eb="4">
      <t>ケイカク</t>
    </rPh>
    <phoneticPr fontId="20"/>
  </si>
  <si>
    <t>1201</t>
  </si>
  <si>
    <t>総合計画</t>
  </si>
  <si>
    <t>1202</t>
  </si>
  <si>
    <t>1300</t>
  </si>
  <si>
    <t>システム・プログラム開発</t>
    <rPh sb="10" eb="12">
      <t>カイハツ</t>
    </rPh>
    <phoneticPr fontId="20"/>
  </si>
  <si>
    <t>1301</t>
  </si>
  <si>
    <t>電算処理</t>
    <rPh sb="0" eb="2">
      <t>デンサン</t>
    </rPh>
    <rPh sb="2" eb="4">
      <t>ショリ</t>
    </rPh>
    <phoneticPr fontId="20"/>
  </si>
  <si>
    <t>1302</t>
  </si>
  <si>
    <t>システム保守</t>
    <rPh sb="4" eb="6">
      <t>ホシュ</t>
    </rPh>
    <phoneticPr fontId="20"/>
  </si>
  <si>
    <t>1303</t>
  </si>
  <si>
    <t>データ入力</t>
    <rPh sb="3" eb="5">
      <t>ニュウリョク</t>
    </rPh>
    <phoneticPr fontId="20"/>
  </si>
  <si>
    <t>1304</t>
  </si>
  <si>
    <t>1400</t>
  </si>
  <si>
    <t>1401</t>
  </si>
  <si>
    <t>1402</t>
  </si>
  <si>
    <t>翻訳</t>
    <rPh sb="0" eb="2">
      <t>ホンヤク</t>
    </rPh>
    <phoneticPr fontId="20"/>
  </si>
  <si>
    <t>1403</t>
  </si>
  <si>
    <t>封入封緘</t>
    <rPh sb="0" eb="2">
      <t>フウニュウ</t>
    </rPh>
    <rPh sb="2" eb="4">
      <t>フウカン</t>
    </rPh>
    <phoneticPr fontId="20"/>
  </si>
  <si>
    <t>1404</t>
  </si>
  <si>
    <t>1600</t>
  </si>
  <si>
    <t>訪問介護</t>
    <rPh sb="0" eb="2">
      <t>ホウモン</t>
    </rPh>
    <rPh sb="2" eb="4">
      <t>カイゴ</t>
    </rPh>
    <phoneticPr fontId="20"/>
  </si>
  <si>
    <t>1601</t>
  </si>
  <si>
    <t>訪問入浴</t>
    <rPh sb="0" eb="2">
      <t>ホウモン</t>
    </rPh>
    <rPh sb="2" eb="4">
      <t>ニュウヨク</t>
    </rPh>
    <phoneticPr fontId="20"/>
  </si>
  <si>
    <t>1602</t>
  </si>
  <si>
    <t>配食</t>
    <rPh sb="0" eb="1">
      <t>クバ</t>
    </rPh>
    <rPh sb="1" eb="2">
      <t>ショク</t>
    </rPh>
    <phoneticPr fontId="20"/>
  </si>
  <si>
    <t>1603</t>
  </si>
  <si>
    <t>その他の福祉サービス</t>
    <rPh sb="4" eb="6">
      <t>フクシ</t>
    </rPh>
    <phoneticPr fontId="20"/>
  </si>
  <si>
    <t>1700</t>
  </si>
  <si>
    <t>消毒・害虫駆除</t>
    <rPh sb="0" eb="2">
      <t>ショウドク</t>
    </rPh>
    <rPh sb="3" eb="5">
      <t>ガイチュウ</t>
    </rPh>
    <rPh sb="5" eb="7">
      <t>クジョ</t>
    </rPh>
    <phoneticPr fontId="20"/>
  </si>
  <si>
    <t>1701</t>
  </si>
  <si>
    <t>不動産鑑定</t>
    <rPh sb="0" eb="3">
      <t>フドウサン</t>
    </rPh>
    <rPh sb="3" eb="5">
      <t>カンテイ</t>
    </rPh>
    <phoneticPr fontId="20"/>
  </si>
  <si>
    <t>1702</t>
  </si>
  <si>
    <t>法律事務等</t>
    <rPh sb="0" eb="2">
      <t>ホウリツ</t>
    </rPh>
    <rPh sb="2" eb="4">
      <t>ジム</t>
    </rPh>
    <rPh sb="4" eb="5">
      <t>トウ</t>
    </rPh>
    <phoneticPr fontId="20"/>
  </si>
  <si>
    <t>1703</t>
  </si>
  <si>
    <t>保健・医療・診察</t>
    <rPh sb="0" eb="2">
      <t>ホケン</t>
    </rPh>
    <rPh sb="3" eb="5">
      <t>イリョウ</t>
    </rPh>
    <rPh sb="6" eb="8">
      <t>シンサツ</t>
    </rPh>
    <phoneticPr fontId="20"/>
  </si>
  <si>
    <t>1704</t>
  </si>
  <si>
    <t>人材派遣</t>
    <rPh sb="0" eb="2">
      <t>ジンザイ</t>
    </rPh>
    <rPh sb="2" eb="4">
      <t>ハケン</t>
    </rPh>
    <phoneticPr fontId="20"/>
  </si>
  <si>
    <t>1705</t>
  </si>
  <si>
    <t>保管（物品）</t>
    <rPh sb="0" eb="2">
      <t>ホカン</t>
    </rPh>
    <rPh sb="3" eb="5">
      <t>ブッピン</t>
    </rPh>
    <phoneticPr fontId="20"/>
  </si>
  <si>
    <t>1706</t>
  </si>
  <si>
    <t>試験・発達検査</t>
    <rPh sb="0" eb="2">
      <t>シケン</t>
    </rPh>
    <rPh sb="3" eb="5">
      <t>ハッタツ</t>
    </rPh>
    <rPh sb="5" eb="7">
      <t>ケンサ</t>
    </rPh>
    <phoneticPr fontId="20"/>
  </si>
  <si>
    <t>1707</t>
  </si>
  <si>
    <t>気象観測・予報</t>
    <rPh sb="0" eb="2">
      <t>キショウ</t>
    </rPh>
    <rPh sb="2" eb="4">
      <t>カンソク</t>
    </rPh>
    <rPh sb="5" eb="7">
      <t>ヨホウ</t>
    </rPh>
    <phoneticPr fontId="20"/>
  </si>
  <si>
    <t>1708</t>
  </si>
  <si>
    <t>その他</t>
    <rPh sb="2" eb="3">
      <t>ホカ</t>
    </rPh>
    <phoneticPr fontId="20"/>
  </si>
  <si>
    <t>02</t>
  </si>
  <si>
    <t>03</t>
  </si>
  <si>
    <t>04</t>
  </si>
  <si>
    <t>05</t>
  </si>
  <si>
    <t>06</t>
  </si>
  <si>
    <t>07</t>
  </si>
  <si>
    <t>08</t>
  </si>
  <si>
    <t>09</t>
  </si>
  <si>
    <t>10</t>
  </si>
  <si>
    <t>11</t>
  </si>
  <si>
    <t>12</t>
  </si>
  <si>
    <t>13</t>
  </si>
  <si>
    <t>14</t>
  </si>
  <si>
    <t>16</t>
  </si>
  <si>
    <t>17</t>
  </si>
  <si>
    <t>独立</t>
    <rPh sb="0" eb="2">
      <t>ドクリツ</t>
    </rPh>
    <phoneticPr fontId="3"/>
  </si>
  <si>
    <t>他の事業所と併設していて室内の独立性は有り</t>
    <rPh sb="0" eb="1">
      <t>ホカ</t>
    </rPh>
    <rPh sb="2" eb="4">
      <t>ジギョウ</t>
    </rPh>
    <rPh sb="4" eb="5">
      <t>ショ</t>
    </rPh>
    <rPh sb="6" eb="8">
      <t>ヘイセツ</t>
    </rPh>
    <rPh sb="12" eb="14">
      <t>シツナイ</t>
    </rPh>
    <rPh sb="15" eb="17">
      <t>ドクリツ</t>
    </rPh>
    <rPh sb="17" eb="18">
      <t>セイ</t>
    </rPh>
    <rPh sb="19" eb="20">
      <t>アリ</t>
    </rPh>
    <phoneticPr fontId="3"/>
  </si>
  <si>
    <t>他の事業所と併設していて室内の独立性は無し</t>
    <rPh sb="0" eb="1">
      <t>ホカ</t>
    </rPh>
    <rPh sb="2" eb="4">
      <t>ジギョウ</t>
    </rPh>
    <rPh sb="4" eb="5">
      <t>ショ</t>
    </rPh>
    <rPh sb="6" eb="8">
      <t>ヘイセツ</t>
    </rPh>
    <rPh sb="12" eb="14">
      <t>シツナイ</t>
    </rPh>
    <rPh sb="15" eb="17">
      <t>ドクリツ</t>
    </rPh>
    <rPh sb="17" eb="18">
      <t>セイ</t>
    </rPh>
    <rPh sb="19" eb="20">
      <t>ナ</t>
    </rPh>
    <phoneticPr fontId="3"/>
  </si>
  <si>
    <t>事業所等の形態</t>
    <rPh sb="0" eb="2">
      <t>ジギョウ</t>
    </rPh>
    <rPh sb="2" eb="3">
      <t>ショ</t>
    </rPh>
    <rPh sb="3" eb="4">
      <t>トウ</t>
    </rPh>
    <rPh sb="5" eb="7">
      <t>ケイタイ</t>
    </rPh>
    <phoneticPr fontId="3"/>
  </si>
  <si>
    <t>有</t>
    <rPh sb="0" eb="1">
      <t>ア</t>
    </rPh>
    <phoneticPr fontId="3"/>
  </si>
  <si>
    <t>無</t>
    <rPh sb="0" eb="1">
      <t>ナ</t>
    </rPh>
    <phoneticPr fontId="3"/>
  </si>
  <si>
    <t>□</t>
    <phoneticPr fontId="3"/>
  </si>
  <si>
    <t>⑪外国法人の出資割合</t>
    <rPh sb="1" eb="3">
      <t>ガイコク</t>
    </rPh>
    <rPh sb="3" eb="5">
      <t>ホウジン</t>
    </rPh>
    <rPh sb="6" eb="8">
      <t>シュッシ</t>
    </rPh>
    <rPh sb="8" eb="10">
      <t>ワリアイ</t>
    </rPh>
    <phoneticPr fontId="20"/>
  </si>
  <si>
    <t>（商号又は名称）</t>
    <rPh sb="1" eb="3">
      <t>ショウゴウ</t>
    </rPh>
    <rPh sb="3" eb="4">
      <t>マタ</t>
    </rPh>
    <rPh sb="5" eb="7">
      <t>メイショウ</t>
    </rPh>
    <phoneticPr fontId="3"/>
  </si>
  <si>
    <t>（　業務委託　）</t>
    <rPh sb="2" eb="4">
      <t>ギョウム</t>
    </rPh>
    <rPh sb="4" eb="6">
      <t>イタク</t>
    </rPh>
    <phoneticPr fontId="3"/>
  </si>
  <si>
    <t>　　　さいたま市財政局契約管理部契約課　　電話048‐829‐1179（直通）</t>
    <phoneticPr fontId="3"/>
  </si>
  <si>
    <t>　　　さいたま市水道局業務部管財課　　　　　電話048‐714‐3080（直通）</t>
    <phoneticPr fontId="3"/>
  </si>
  <si>
    <t>　　・この用紙は、審査が終了した通知ではありません。</t>
    <phoneticPr fontId="3"/>
  </si>
  <si>
    <t>官公需</t>
    <rPh sb="0" eb="3">
      <t>カンコウジュ</t>
    </rPh>
    <phoneticPr fontId="3"/>
  </si>
  <si>
    <t>障害者雇用状況報告書の提出義務のない事業者用</t>
  </si>
  <si>
    <r>
      <t>◆</t>
    </r>
    <r>
      <rPr>
        <b/>
        <sz val="13"/>
        <rFont val="ＭＳ Ｐ明朝"/>
        <family val="1"/>
        <charset val="128"/>
      </rPr>
      <t>「コード９９９９（その他の許可・認可・登録等）」を上記「登録等コード」に記入した場合</t>
    </r>
    <r>
      <rPr>
        <sz val="13"/>
        <rFont val="ＭＳ Ｐ明朝"/>
        <family val="1"/>
        <charset val="128"/>
      </rPr>
      <t>は、具体的な登録等名称を以下に記入</t>
    </r>
    <rPh sb="12" eb="13">
      <t>タ</t>
    </rPh>
    <rPh sb="14" eb="16">
      <t>キョカ</t>
    </rPh>
    <rPh sb="17" eb="19">
      <t>ニンカ</t>
    </rPh>
    <rPh sb="20" eb="22">
      <t>トウロク</t>
    </rPh>
    <rPh sb="22" eb="23">
      <t>トウ</t>
    </rPh>
    <rPh sb="26" eb="28">
      <t>ジョウキ</t>
    </rPh>
    <rPh sb="29" eb="31">
      <t>トウロク</t>
    </rPh>
    <rPh sb="31" eb="32">
      <t>トウ</t>
    </rPh>
    <rPh sb="37" eb="39">
      <t>キニュウ</t>
    </rPh>
    <rPh sb="41" eb="43">
      <t>バアイ</t>
    </rPh>
    <rPh sb="45" eb="48">
      <t>グタイテキ</t>
    </rPh>
    <rPh sb="49" eb="51">
      <t>トウロク</t>
    </rPh>
    <rPh sb="51" eb="52">
      <t>トウ</t>
    </rPh>
    <rPh sb="52" eb="54">
      <t>メイショウ</t>
    </rPh>
    <rPh sb="55" eb="57">
      <t>イカ</t>
    </rPh>
    <rPh sb="58" eb="60">
      <t>キニュウ</t>
    </rPh>
    <phoneticPr fontId="20"/>
  </si>
  <si>
    <t>さいたま市競争入札参加資格審査申請書受付証</t>
    <rPh sb="4" eb="5">
      <t>シ</t>
    </rPh>
    <rPh sb="5" eb="7">
      <t>キョウソウ</t>
    </rPh>
    <rPh sb="7" eb="9">
      <t>ニュウサツ</t>
    </rPh>
    <rPh sb="9" eb="11">
      <t>サンカ</t>
    </rPh>
    <rPh sb="11" eb="13">
      <t>シカク</t>
    </rPh>
    <rPh sb="13" eb="15">
      <t>シンサ</t>
    </rPh>
    <rPh sb="15" eb="17">
      <t>シンセイ</t>
    </rPh>
    <rPh sb="17" eb="18">
      <t>ショ</t>
    </rPh>
    <rPh sb="18" eb="20">
      <t>ウケツケ</t>
    </rPh>
    <rPh sb="20" eb="21">
      <t>ショウ</t>
    </rPh>
    <phoneticPr fontId="3"/>
  </si>
  <si>
    <t>◎</t>
    <phoneticPr fontId="20"/>
  </si>
  <si>
    <t>○</t>
    <phoneticPr fontId="20"/>
  </si>
  <si>
    <t>△</t>
    <phoneticPr fontId="20"/>
  </si>
  <si>
    <t>契　約　実　績　書（業務委託）</t>
    <rPh sb="0" eb="1">
      <t>ケイ</t>
    </rPh>
    <rPh sb="2" eb="3">
      <t>ヤク</t>
    </rPh>
    <rPh sb="4" eb="5">
      <t>ジツ</t>
    </rPh>
    <rPh sb="6" eb="7">
      <t>イサオ</t>
    </rPh>
    <rPh sb="8" eb="9">
      <t>ショ</t>
    </rPh>
    <rPh sb="10" eb="12">
      <t>ギョウム</t>
    </rPh>
    <rPh sb="12" eb="14">
      <t>イタク</t>
    </rPh>
    <phoneticPr fontId="20"/>
  </si>
  <si>
    <t>業務名
（大項目）</t>
    <rPh sb="0" eb="2">
      <t>ギョウム</t>
    </rPh>
    <rPh sb="2" eb="3">
      <t>メイ</t>
    </rPh>
    <rPh sb="5" eb="8">
      <t>ダイコウモク</t>
    </rPh>
    <phoneticPr fontId="20"/>
  </si>
  <si>
    <t>受注希望業務
（小項目）</t>
    <phoneticPr fontId="20"/>
  </si>
  <si>
    <t>発注者</t>
    <phoneticPr fontId="20"/>
  </si>
  <si>
    <t>契約件名</t>
    <phoneticPr fontId="20"/>
  </si>
  <si>
    <t>元請又は
下請の別</t>
    <phoneticPr fontId="20"/>
  </si>
  <si>
    <t>契約金額
（税込）</t>
    <phoneticPr fontId="20"/>
  </si>
  <si>
    <t>契約年月</t>
    <rPh sb="0" eb="2">
      <t>ケイヤク</t>
    </rPh>
    <rPh sb="2" eb="4">
      <t>ネンゲツ</t>
    </rPh>
    <phoneticPr fontId="20"/>
  </si>
  <si>
    <t>履行開始日</t>
    <rPh sb="0" eb="2">
      <t>リコウ</t>
    </rPh>
    <rPh sb="2" eb="5">
      <t>カイシビ</t>
    </rPh>
    <phoneticPr fontId="20"/>
  </si>
  <si>
    <t>元請</t>
    <rPh sb="0" eb="2">
      <t>モトウケ</t>
    </rPh>
    <phoneticPr fontId="20"/>
  </si>
  <si>
    <t>履行終了（予定）日</t>
    <rPh sb="0" eb="2">
      <t>リコウ</t>
    </rPh>
    <rPh sb="2" eb="4">
      <t>シュウリョウ</t>
    </rPh>
    <rPh sb="5" eb="7">
      <t>ヨテイ</t>
    </rPh>
    <rPh sb="8" eb="9">
      <t>ビ</t>
    </rPh>
    <phoneticPr fontId="20"/>
  </si>
  <si>
    <t>下請</t>
    <rPh sb="0" eb="2">
      <t>シタウ</t>
    </rPh>
    <phoneticPr fontId="20"/>
  </si>
  <si>
    <t>受注希望業務
（小項目）</t>
    <phoneticPr fontId="20"/>
  </si>
  <si>
    <t>発注者</t>
    <phoneticPr fontId="20"/>
  </si>
  <si>
    <t>契約件名</t>
    <phoneticPr fontId="20"/>
  </si>
  <si>
    <t>元請又は
下請の別</t>
    <phoneticPr fontId="20"/>
  </si>
  <si>
    <t>契約金額
（税込）</t>
    <phoneticPr fontId="20"/>
  </si>
  <si>
    <t>受注希望業務
（小項目）</t>
    <phoneticPr fontId="20"/>
  </si>
  <si>
    <t>発注者</t>
    <phoneticPr fontId="20"/>
  </si>
  <si>
    <t>契約件名</t>
    <phoneticPr fontId="20"/>
  </si>
  <si>
    <t>元請又は
下請の別</t>
    <phoneticPr fontId="20"/>
  </si>
  <si>
    <t>契約金額
（税込）</t>
    <phoneticPr fontId="20"/>
  </si>
  <si>
    <t>障害者雇用の証明書</t>
    <phoneticPr fontId="20"/>
  </si>
  <si>
    <t>身体障害者</t>
    <rPh sb="0" eb="2">
      <t>シンタイ</t>
    </rPh>
    <rPh sb="2" eb="5">
      <t>ショウガイシャ</t>
    </rPh>
    <phoneticPr fontId="20"/>
  </si>
  <si>
    <t>人</t>
    <rPh sb="0" eb="1">
      <t>ニン</t>
    </rPh>
    <phoneticPr fontId="20"/>
  </si>
  <si>
    <t>知的障害者</t>
    <rPh sb="0" eb="2">
      <t>チテキ</t>
    </rPh>
    <rPh sb="2" eb="5">
      <t>ショウガイシャ</t>
    </rPh>
    <phoneticPr fontId="20"/>
  </si>
  <si>
    <t>精神障害者</t>
    <rPh sb="0" eb="2">
      <t>セイシン</t>
    </rPh>
    <rPh sb="2" eb="5">
      <t>ショウガイシャ</t>
    </rPh>
    <phoneticPr fontId="20"/>
  </si>
  <si>
    <t>合計人数</t>
    <rPh sb="0" eb="2">
      <t>ゴウケイ</t>
    </rPh>
    <rPh sb="2" eb="4">
      <t>ニンズウ</t>
    </rPh>
    <phoneticPr fontId="20"/>
  </si>
  <si>
    <t>総従業員数</t>
    <rPh sb="0" eb="1">
      <t>ソウ</t>
    </rPh>
    <rPh sb="1" eb="4">
      <t>ジュウギョウイン</t>
    </rPh>
    <rPh sb="4" eb="5">
      <t>スウ</t>
    </rPh>
    <phoneticPr fontId="20"/>
  </si>
  <si>
    <t>上記の障害者を、当社従業員として雇用していることに相違ありません。</t>
    <phoneticPr fontId="20"/>
  </si>
  <si>
    <t>商号又は名称</t>
    <phoneticPr fontId="20"/>
  </si>
  <si>
    <t>代表者氏名</t>
    <phoneticPr fontId="20"/>
  </si>
  <si>
    <t>　　　で、通知が届くまでこの用紙を保管してください。</t>
    <phoneticPr fontId="3"/>
  </si>
  <si>
    <t>　　　で、通知が届くまでこの用紙を保管してください。</t>
    <phoneticPr fontId="3"/>
  </si>
  <si>
    <t>さいたま市競争入札参加資格審査申請書受付証（さいたま市控え）</t>
    <rPh sb="4" eb="5">
      <t>シ</t>
    </rPh>
    <rPh sb="5" eb="7">
      <t>キョウソウ</t>
    </rPh>
    <rPh sb="7" eb="9">
      <t>ニュウサツ</t>
    </rPh>
    <rPh sb="9" eb="11">
      <t>サンカ</t>
    </rPh>
    <rPh sb="11" eb="13">
      <t>シカク</t>
    </rPh>
    <rPh sb="13" eb="15">
      <t>シンサ</t>
    </rPh>
    <rPh sb="15" eb="17">
      <t>シンセイ</t>
    </rPh>
    <rPh sb="17" eb="18">
      <t>ショ</t>
    </rPh>
    <rPh sb="18" eb="20">
      <t>ウケツケ</t>
    </rPh>
    <rPh sb="20" eb="21">
      <t>ショウ</t>
    </rPh>
    <rPh sb="26" eb="27">
      <t>シ</t>
    </rPh>
    <rPh sb="27" eb="28">
      <t>ヒカ</t>
    </rPh>
    <phoneticPr fontId="3"/>
  </si>
  <si>
    <t/>
  </si>
  <si>
    <t>小項目
コード</t>
    <rPh sb="0" eb="3">
      <t>ショウコウモク</t>
    </rPh>
    <phoneticPr fontId="20"/>
  </si>
  <si>
    <t>倉庫業登録</t>
    <rPh sb="0" eb="2">
      <t>ソウコ</t>
    </rPh>
    <rPh sb="2" eb="3">
      <t>ギョウ</t>
    </rPh>
    <rPh sb="3" eb="5">
      <t>トウロク</t>
    </rPh>
    <phoneticPr fontId="20"/>
  </si>
  <si>
    <t>０１</t>
    <phoneticPr fontId="20"/>
  </si>
  <si>
    <t>１６</t>
    <phoneticPr fontId="20"/>
  </si>
  <si>
    <t>１７</t>
    <phoneticPr fontId="20"/>
  </si>
  <si>
    <t>月</t>
    <rPh sb="0" eb="1">
      <t>ツキ</t>
    </rPh>
    <phoneticPr fontId="3"/>
  </si>
  <si>
    <t>人数</t>
    <rPh sb="0" eb="2">
      <t>ニンズウ</t>
    </rPh>
    <phoneticPr fontId="3"/>
  </si>
  <si>
    <t>人数</t>
    <rPh sb="0" eb="2">
      <t>ニンズ</t>
    </rPh>
    <phoneticPr fontId="3"/>
  </si>
  <si>
    <t>人</t>
    <rPh sb="0" eb="1">
      <t>ヒト</t>
    </rPh>
    <phoneticPr fontId="20"/>
  </si>
  <si>
    <t>％</t>
    <phoneticPr fontId="20"/>
  </si>
  <si>
    <t>許可・認可・登録等の名称</t>
    <rPh sb="0" eb="2">
      <t>キョカ</t>
    </rPh>
    <rPh sb="3" eb="5">
      <t>ニンカ</t>
    </rPh>
    <rPh sb="6" eb="9">
      <t>トウロクナド</t>
    </rPh>
    <rPh sb="10" eb="12">
      <t>メイショウ</t>
    </rPh>
    <phoneticPr fontId="20"/>
  </si>
  <si>
    <t>浄化槽清掃業許可</t>
    <rPh sb="0" eb="3">
      <t>ジョウカソウ</t>
    </rPh>
    <rPh sb="3" eb="5">
      <t>セイソウ</t>
    </rPh>
    <rPh sb="5" eb="6">
      <t>ギョウ</t>
    </rPh>
    <rPh sb="6" eb="8">
      <t>キョカ</t>
    </rPh>
    <phoneticPr fontId="20"/>
  </si>
  <si>
    <t>浄化槽保守点検業者登録</t>
    <rPh sb="0" eb="2">
      <t>ジョウカ</t>
    </rPh>
    <rPh sb="2" eb="3">
      <t>ソウ</t>
    </rPh>
    <rPh sb="3" eb="5">
      <t>ホシュ</t>
    </rPh>
    <rPh sb="5" eb="7">
      <t>テンケン</t>
    </rPh>
    <rPh sb="7" eb="9">
      <t>ギョウシャ</t>
    </rPh>
    <rPh sb="9" eb="11">
      <t>トウロク</t>
    </rPh>
    <phoneticPr fontId="20"/>
  </si>
  <si>
    <r>
      <t>産業廃棄物収集運搬業</t>
    </r>
    <r>
      <rPr>
        <sz val="9"/>
        <rFont val="ＭＳ Ｐ明朝"/>
        <family val="1"/>
        <charset val="128"/>
      </rPr>
      <t>許可</t>
    </r>
    <rPh sb="0" eb="2">
      <t>サンギョウ</t>
    </rPh>
    <rPh sb="2" eb="5">
      <t>ハイキブツ</t>
    </rPh>
    <rPh sb="5" eb="7">
      <t>シュウシュウ</t>
    </rPh>
    <rPh sb="7" eb="9">
      <t>ウンパン</t>
    </rPh>
    <rPh sb="9" eb="10">
      <t>ギョウ</t>
    </rPh>
    <rPh sb="10" eb="12">
      <t>キョカ</t>
    </rPh>
    <phoneticPr fontId="20"/>
  </si>
  <si>
    <r>
      <t>産業廃棄物処分業</t>
    </r>
    <r>
      <rPr>
        <sz val="9"/>
        <rFont val="ＭＳ Ｐ明朝"/>
        <family val="1"/>
        <charset val="128"/>
      </rPr>
      <t>許可</t>
    </r>
    <rPh sb="0" eb="2">
      <t>サンギョウ</t>
    </rPh>
    <rPh sb="2" eb="5">
      <t>ハイキブツ</t>
    </rPh>
    <rPh sb="5" eb="7">
      <t>ショブン</t>
    </rPh>
    <rPh sb="7" eb="8">
      <t>ギョウ</t>
    </rPh>
    <rPh sb="8" eb="10">
      <t>キョカ</t>
    </rPh>
    <phoneticPr fontId="20"/>
  </si>
  <si>
    <r>
      <t>一般廃棄物収集運搬業</t>
    </r>
    <r>
      <rPr>
        <sz val="9"/>
        <rFont val="ＭＳ Ｐ明朝"/>
        <family val="1"/>
        <charset val="128"/>
      </rPr>
      <t>許可</t>
    </r>
    <rPh sb="0" eb="2">
      <t>イッパン</t>
    </rPh>
    <rPh sb="2" eb="5">
      <t>ハイキブツ</t>
    </rPh>
    <rPh sb="5" eb="7">
      <t>シュウシュウ</t>
    </rPh>
    <rPh sb="7" eb="9">
      <t>ウンパン</t>
    </rPh>
    <rPh sb="9" eb="10">
      <t>ギョウ</t>
    </rPh>
    <rPh sb="10" eb="12">
      <t>キョカ</t>
    </rPh>
    <phoneticPr fontId="20"/>
  </si>
  <si>
    <r>
      <t>一般廃棄物処分業</t>
    </r>
    <r>
      <rPr>
        <sz val="9"/>
        <rFont val="ＭＳ Ｐ明朝"/>
        <family val="1"/>
        <charset val="128"/>
      </rPr>
      <t>許可</t>
    </r>
    <rPh sb="0" eb="2">
      <t>イッパン</t>
    </rPh>
    <rPh sb="2" eb="5">
      <t>ハイキブツ</t>
    </rPh>
    <rPh sb="5" eb="7">
      <t>ショブン</t>
    </rPh>
    <rPh sb="7" eb="8">
      <t>ギョウ</t>
    </rPh>
    <rPh sb="8" eb="10">
      <t>キョカ</t>
    </rPh>
    <phoneticPr fontId="20"/>
  </si>
  <si>
    <r>
      <t>特別管理産業廃棄物処分業</t>
    </r>
    <r>
      <rPr>
        <sz val="9"/>
        <color indexed="8"/>
        <rFont val="ＭＳ Ｐ明朝"/>
        <family val="1"/>
        <charset val="128"/>
      </rPr>
      <t>許可</t>
    </r>
    <rPh sb="9" eb="11">
      <t>ショブン</t>
    </rPh>
    <rPh sb="11" eb="12">
      <t>ギョウ</t>
    </rPh>
    <rPh sb="12" eb="14">
      <t>キョカ</t>
    </rPh>
    <phoneticPr fontId="20"/>
  </si>
  <si>
    <t>無害化処理に係る特例認定</t>
    <rPh sb="0" eb="3">
      <t>ムガイカ</t>
    </rPh>
    <rPh sb="3" eb="5">
      <t>ショリ</t>
    </rPh>
    <rPh sb="6" eb="7">
      <t>カカワ</t>
    </rPh>
    <rPh sb="8" eb="10">
      <t>トクレイ</t>
    </rPh>
    <rPh sb="10" eb="12">
      <t>ニンテイ</t>
    </rPh>
    <phoneticPr fontId="20"/>
  </si>
  <si>
    <t>貨物自動車運送事業法に基づく許可・届出</t>
    <rPh sb="0" eb="2">
      <t>カモツ</t>
    </rPh>
    <rPh sb="2" eb="5">
      <t>ジドウシャ</t>
    </rPh>
    <rPh sb="5" eb="7">
      <t>ウンソウ</t>
    </rPh>
    <rPh sb="7" eb="10">
      <t>ジギョウホウ</t>
    </rPh>
    <rPh sb="11" eb="12">
      <t>モト</t>
    </rPh>
    <rPh sb="14" eb="16">
      <t>キョカ</t>
    </rPh>
    <rPh sb="17" eb="18">
      <t>トドケ</t>
    </rPh>
    <rPh sb="18" eb="19">
      <t>デ</t>
    </rPh>
    <phoneticPr fontId="20"/>
  </si>
  <si>
    <r>
      <t>貨物利用運送事業法</t>
    </r>
    <r>
      <rPr>
        <sz val="9"/>
        <color indexed="8"/>
        <rFont val="ＭＳ Ｐ明朝"/>
        <family val="1"/>
        <charset val="128"/>
      </rPr>
      <t>に基づく登録・許可</t>
    </r>
    <rPh sb="0" eb="2">
      <t>カモツ</t>
    </rPh>
    <rPh sb="2" eb="4">
      <t>リヨウ</t>
    </rPh>
    <rPh sb="4" eb="6">
      <t>ウンソウ</t>
    </rPh>
    <rPh sb="6" eb="9">
      <t>ジギョウホウ</t>
    </rPh>
    <rPh sb="13" eb="15">
      <t>トウロク</t>
    </rPh>
    <rPh sb="16" eb="18">
      <t>キョカ</t>
    </rPh>
    <phoneticPr fontId="20"/>
  </si>
  <si>
    <t>旅行業登録・旅行業者代理業登録</t>
    <rPh sb="3" eb="5">
      <t>トウロク</t>
    </rPh>
    <rPh sb="6" eb="8">
      <t>リョコウ</t>
    </rPh>
    <rPh sb="8" eb="10">
      <t>ギョウシャ</t>
    </rPh>
    <rPh sb="10" eb="12">
      <t>ダイリ</t>
    </rPh>
    <rPh sb="12" eb="13">
      <t>ギョウ</t>
    </rPh>
    <rPh sb="13" eb="15">
      <t>トウロク</t>
    </rPh>
    <phoneticPr fontId="20"/>
  </si>
  <si>
    <r>
      <t>一般信書便事業</t>
    </r>
    <r>
      <rPr>
        <sz val="9"/>
        <color indexed="8"/>
        <rFont val="ＭＳ Ｐ明朝"/>
        <family val="1"/>
        <charset val="128"/>
      </rPr>
      <t>許可</t>
    </r>
    <rPh sb="0" eb="2">
      <t>イッパン</t>
    </rPh>
    <rPh sb="2" eb="4">
      <t>シンショ</t>
    </rPh>
    <rPh sb="4" eb="5">
      <t>ビン</t>
    </rPh>
    <rPh sb="5" eb="7">
      <t>ジギョウ</t>
    </rPh>
    <rPh sb="7" eb="9">
      <t>キョカ</t>
    </rPh>
    <phoneticPr fontId="20"/>
  </si>
  <si>
    <r>
      <t>特定信書便事業</t>
    </r>
    <r>
      <rPr>
        <sz val="9"/>
        <color indexed="8"/>
        <rFont val="ＭＳ Ｐ明朝"/>
        <family val="1"/>
        <charset val="128"/>
      </rPr>
      <t>許可</t>
    </r>
    <rPh sb="0" eb="2">
      <t>トクテイ</t>
    </rPh>
    <rPh sb="2" eb="4">
      <t>シンショ</t>
    </rPh>
    <rPh sb="4" eb="5">
      <t>ビン</t>
    </rPh>
    <rPh sb="5" eb="7">
      <t>ジギョウ</t>
    </rPh>
    <rPh sb="7" eb="9">
      <t>キョカ</t>
    </rPh>
    <phoneticPr fontId="20"/>
  </si>
  <si>
    <t>屋外広告業登録</t>
    <rPh sb="5" eb="7">
      <t>トウロク</t>
    </rPh>
    <phoneticPr fontId="20"/>
  </si>
  <si>
    <t>衛生検査所登録</t>
    <rPh sb="0" eb="2">
      <t>エイセイ</t>
    </rPh>
    <rPh sb="2" eb="4">
      <t>ケンサ</t>
    </rPh>
    <rPh sb="4" eb="5">
      <t>ジョ</t>
    </rPh>
    <rPh sb="5" eb="7">
      <t>トウロク</t>
    </rPh>
    <phoneticPr fontId="20"/>
  </si>
  <si>
    <t>介護保険法に基づく指定・許可</t>
    <rPh sb="0" eb="2">
      <t>カイゴ</t>
    </rPh>
    <rPh sb="2" eb="4">
      <t>ホケン</t>
    </rPh>
    <rPh sb="4" eb="5">
      <t>ホウ</t>
    </rPh>
    <rPh sb="6" eb="7">
      <t>モト</t>
    </rPh>
    <rPh sb="9" eb="11">
      <t>シテイ</t>
    </rPh>
    <rPh sb="12" eb="14">
      <t>キョカ</t>
    </rPh>
    <phoneticPr fontId="20"/>
  </si>
  <si>
    <t>動物取扱業登録</t>
    <rPh sb="0" eb="2">
      <t>ドウブツ</t>
    </rPh>
    <rPh sb="2" eb="4">
      <t>トリアツカイ</t>
    </rPh>
    <rPh sb="4" eb="5">
      <t>ギョウ</t>
    </rPh>
    <rPh sb="5" eb="7">
      <t>トウロク</t>
    </rPh>
    <phoneticPr fontId="20"/>
  </si>
  <si>
    <r>
      <t>倉庫業</t>
    </r>
    <r>
      <rPr>
        <sz val="9"/>
        <color indexed="8"/>
        <rFont val="ＭＳ Ｐ明朝"/>
        <family val="1"/>
        <charset val="128"/>
      </rPr>
      <t>登録</t>
    </r>
    <rPh sb="3" eb="5">
      <t>トウロク</t>
    </rPh>
    <phoneticPr fontId="20"/>
  </si>
  <si>
    <t>クリーニング所開設確認済証</t>
    <rPh sb="6" eb="7">
      <t>ショ</t>
    </rPh>
    <rPh sb="7" eb="9">
      <t>カイセツ</t>
    </rPh>
    <rPh sb="9" eb="11">
      <t>カクニン</t>
    </rPh>
    <rPh sb="11" eb="12">
      <t>スミ</t>
    </rPh>
    <rPh sb="12" eb="13">
      <t>アカシ</t>
    </rPh>
    <phoneticPr fontId="20"/>
  </si>
  <si>
    <t>不動産鑑定業者登録</t>
    <rPh sb="0" eb="3">
      <t>フドウサン</t>
    </rPh>
    <rPh sb="3" eb="5">
      <t>カンテイ</t>
    </rPh>
    <rPh sb="5" eb="7">
      <t>ギョウシャ</t>
    </rPh>
    <rPh sb="7" eb="9">
      <t>トウロク</t>
    </rPh>
    <phoneticPr fontId="20"/>
  </si>
  <si>
    <t>9072</t>
  </si>
  <si>
    <t>医薬品・医薬部外品・化粧品製造販売業許可</t>
    <rPh sb="0" eb="2">
      <t>イヤク</t>
    </rPh>
    <rPh sb="2" eb="3">
      <t>シナ</t>
    </rPh>
    <rPh sb="4" eb="6">
      <t>イヤク</t>
    </rPh>
    <rPh sb="6" eb="8">
      <t>ブガイ</t>
    </rPh>
    <rPh sb="8" eb="9">
      <t>ヒン</t>
    </rPh>
    <rPh sb="10" eb="13">
      <t>ケショウヒン</t>
    </rPh>
    <rPh sb="13" eb="15">
      <t>セイゾウ</t>
    </rPh>
    <rPh sb="15" eb="18">
      <t>ハンバイギョウ</t>
    </rPh>
    <phoneticPr fontId="20"/>
  </si>
  <si>
    <t>9073</t>
  </si>
  <si>
    <t>薬局開設許可</t>
    <rPh sb="0" eb="2">
      <t>ヤッキョク</t>
    </rPh>
    <rPh sb="2" eb="4">
      <t>カイセツ</t>
    </rPh>
    <rPh sb="4" eb="6">
      <t>キョカ</t>
    </rPh>
    <phoneticPr fontId="20"/>
  </si>
  <si>
    <t>9074</t>
  </si>
  <si>
    <t>医療機器製造販売・修理業許可</t>
    <rPh sb="0" eb="2">
      <t>イリョウ</t>
    </rPh>
    <rPh sb="2" eb="4">
      <t>キキ</t>
    </rPh>
    <rPh sb="4" eb="6">
      <t>セイゾウ</t>
    </rPh>
    <rPh sb="6" eb="8">
      <t>ハンバイ</t>
    </rPh>
    <rPh sb="9" eb="11">
      <t>シュウリ</t>
    </rPh>
    <rPh sb="11" eb="12">
      <t>ギョウ</t>
    </rPh>
    <rPh sb="12" eb="14">
      <t>キョカ</t>
    </rPh>
    <phoneticPr fontId="20"/>
  </si>
  <si>
    <t>高度管理医療機器等販売業・貸与業許可</t>
    <rPh sb="0" eb="2">
      <t>コウド</t>
    </rPh>
    <rPh sb="2" eb="4">
      <t>カンリ</t>
    </rPh>
    <rPh sb="4" eb="6">
      <t>イリョウ</t>
    </rPh>
    <rPh sb="6" eb="8">
      <t>キキ</t>
    </rPh>
    <rPh sb="8" eb="9">
      <t>トウ</t>
    </rPh>
    <rPh sb="9" eb="12">
      <t>ハンバイギョウ</t>
    </rPh>
    <rPh sb="13" eb="15">
      <t>タイヨ</t>
    </rPh>
    <rPh sb="15" eb="16">
      <t>ギョウ</t>
    </rPh>
    <rPh sb="16" eb="18">
      <t>キョカ</t>
    </rPh>
    <phoneticPr fontId="20"/>
  </si>
  <si>
    <t>管理医療機器販売業・貸与業届出</t>
    <rPh sb="0" eb="2">
      <t>カンリ</t>
    </rPh>
    <rPh sb="2" eb="4">
      <t>イリョウ</t>
    </rPh>
    <rPh sb="4" eb="6">
      <t>キキ</t>
    </rPh>
    <rPh sb="6" eb="9">
      <t>ハンバイギョウ</t>
    </rPh>
    <rPh sb="10" eb="12">
      <t>タイヨ</t>
    </rPh>
    <rPh sb="12" eb="13">
      <t>ギョウ</t>
    </rPh>
    <rPh sb="13" eb="14">
      <t>トド</t>
    </rPh>
    <rPh sb="14" eb="15">
      <t>デ</t>
    </rPh>
    <phoneticPr fontId="20"/>
  </si>
  <si>
    <t>9077</t>
  </si>
  <si>
    <t>毒物劇物一般販売業登録</t>
    <rPh sb="9" eb="11">
      <t>トウロク</t>
    </rPh>
    <phoneticPr fontId="20"/>
  </si>
  <si>
    <t>9078</t>
  </si>
  <si>
    <t>毒物劇物農業用品目販売業登録</t>
    <rPh sb="0" eb="2">
      <t>ドクブツ</t>
    </rPh>
    <rPh sb="2" eb="4">
      <t>ゲキブツ</t>
    </rPh>
    <rPh sb="4" eb="6">
      <t>ノウギョウ</t>
    </rPh>
    <rPh sb="6" eb="8">
      <t>ヨウヒン</t>
    </rPh>
    <rPh sb="8" eb="9">
      <t>モク</t>
    </rPh>
    <rPh sb="9" eb="11">
      <t>ハンバイ</t>
    </rPh>
    <rPh sb="11" eb="12">
      <t>ギョウ</t>
    </rPh>
    <rPh sb="12" eb="14">
      <t>トウロク</t>
    </rPh>
    <phoneticPr fontId="20"/>
  </si>
  <si>
    <t>9079</t>
  </si>
  <si>
    <t>毒物劇物特定品目販売業登録</t>
    <rPh sb="4" eb="6">
      <t>トクテイ</t>
    </rPh>
    <rPh sb="6" eb="8">
      <t>ヒンモク</t>
    </rPh>
    <rPh sb="11" eb="13">
      <t>トウロク</t>
    </rPh>
    <phoneticPr fontId="20"/>
  </si>
  <si>
    <t>揮発油販売業登録</t>
    <rPh sb="0" eb="3">
      <t>キハツユ</t>
    </rPh>
    <rPh sb="3" eb="6">
      <t>ハンバイギョウ</t>
    </rPh>
    <rPh sb="6" eb="8">
      <t>トウロク</t>
    </rPh>
    <phoneticPr fontId="20"/>
  </si>
  <si>
    <t>高圧ガス販売事業届出</t>
    <rPh sb="6" eb="8">
      <t>ジギョウ</t>
    </rPh>
    <rPh sb="8" eb="10">
      <t>トドケデ</t>
    </rPh>
    <phoneticPr fontId="20"/>
  </si>
  <si>
    <r>
      <t>液化石油ガス保安業務</t>
    </r>
    <r>
      <rPr>
        <sz val="9"/>
        <rFont val="ＭＳ Ｐ明朝"/>
        <family val="1"/>
        <charset val="128"/>
      </rPr>
      <t>認定</t>
    </r>
    <rPh sb="0" eb="2">
      <t>エキカ</t>
    </rPh>
    <rPh sb="2" eb="4">
      <t>セキユ</t>
    </rPh>
    <rPh sb="6" eb="8">
      <t>ホアン</t>
    </rPh>
    <rPh sb="8" eb="10">
      <t>ギョウム</t>
    </rPh>
    <rPh sb="10" eb="12">
      <t>ニンテイ</t>
    </rPh>
    <phoneticPr fontId="20"/>
  </si>
  <si>
    <t>石油販売業届出</t>
    <rPh sb="0" eb="2">
      <t>セキユ</t>
    </rPh>
    <rPh sb="2" eb="5">
      <t>ハンバイギョウ</t>
    </rPh>
    <rPh sb="5" eb="7">
      <t>トドケデ</t>
    </rPh>
    <phoneticPr fontId="20"/>
  </si>
  <si>
    <t>食品関係営業許可</t>
    <rPh sb="0" eb="2">
      <t>ショクヒン</t>
    </rPh>
    <rPh sb="2" eb="4">
      <t>カンケイ</t>
    </rPh>
    <rPh sb="4" eb="6">
      <t>エイギョウ</t>
    </rPh>
    <rPh sb="6" eb="8">
      <t>キョカ</t>
    </rPh>
    <phoneticPr fontId="20"/>
  </si>
  <si>
    <t>9143</t>
  </si>
  <si>
    <r>
      <t>農薬販売業</t>
    </r>
    <r>
      <rPr>
        <sz val="9"/>
        <color indexed="8"/>
        <rFont val="ＭＳ Ｐ明朝"/>
        <family val="1"/>
        <charset val="128"/>
      </rPr>
      <t>届出</t>
    </r>
    <rPh sb="0" eb="2">
      <t>ノウヤク</t>
    </rPh>
    <rPh sb="2" eb="4">
      <t>ハンバイ</t>
    </rPh>
    <rPh sb="4" eb="5">
      <t>ギョウ</t>
    </rPh>
    <rPh sb="5" eb="6">
      <t>トドケ</t>
    </rPh>
    <rPh sb="6" eb="7">
      <t>デ</t>
    </rPh>
    <phoneticPr fontId="20"/>
  </si>
  <si>
    <t>その他の許可・認可・登録等</t>
    <rPh sb="2" eb="3">
      <t>ホカ</t>
    </rPh>
    <rPh sb="4" eb="6">
      <t>キョカ</t>
    </rPh>
    <rPh sb="7" eb="9">
      <t>ニンカ</t>
    </rPh>
    <rPh sb="10" eb="12">
      <t>トウロク</t>
    </rPh>
    <rPh sb="12" eb="13">
      <t>トウ</t>
    </rPh>
    <phoneticPr fontId="20"/>
  </si>
  <si>
    <t>0A01</t>
  </si>
  <si>
    <t>0A09</t>
  </si>
  <si>
    <t>0B01</t>
  </si>
  <si>
    <t>0B02</t>
  </si>
  <si>
    <t>0C03</t>
  </si>
  <si>
    <t>0C05</t>
  </si>
  <si>
    <t>0E01</t>
  </si>
  <si>
    <t>0E02</t>
  </si>
  <si>
    <t>0E03</t>
  </si>
  <si>
    <t>0E04</t>
  </si>
  <si>
    <t>0E06</t>
  </si>
  <si>
    <t>0E07</t>
  </si>
  <si>
    <t>0E11</t>
  </si>
  <si>
    <t>0F01</t>
  </si>
  <si>
    <t>0F02</t>
  </si>
  <si>
    <t>0F03</t>
  </si>
  <si>
    <t>0F04</t>
  </si>
  <si>
    <t>0F05</t>
  </si>
  <si>
    <t>0F06</t>
  </si>
  <si>
    <t>0H01</t>
  </si>
  <si>
    <t>0M02</t>
  </si>
  <si>
    <t>0N01</t>
  </si>
  <si>
    <t>0N04</t>
  </si>
  <si>
    <t>0N05</t>
  </si>
  <si>
    <t>0N06</t>
  </si>
  <si>
    <t>0N08</t>
  </si>
  <si>
    <t>8001</t>
  </si>
  <si>
    <t>9071</t>
  </si>
  <si>
    <t>9075</t>
  </si>
  <si>
    <t>9076</t>
  </si>
  <si>
    <t>9131</t>
  </si>
  <si>
    <t>9132</t>
  </si>
  <si>
    <t>9133</t>
  </si>
  <si>
    <t>9134</t>
  </si>
  <si>
    <t>9135</t>
  </si>
  <si>
    <t>9142</t>
  </si>
  <si>
    <t>9203</t>
  </si>
  <si>
    <t>9999</t>
  </si>
  <si>
    <t>資格名称</t>
    <rPh sb="0" eb="2">
      <t>シカク</t>
    </rPh>
    <rPh sb="2" eb="4">
      <t>メイショウ</t>
    </rPh>
    <phoneticPr fontId="20"/>
  </si>
  <si>
    <t>機械警備業務管理者</t>
    <rPh sb="0" eb="2">
      <t>キカイ</t>
    </rPh>
    <rPh sb="2" eb="4">
      <t>ケイビ</t>
    </rPh>
    <rPh sb="4" eb="6">
      <t>ギョウム</t>
    </rPh>
    <rPh sb="6" eb="9">
      <t>カンリシャ</t>
    </rPh>
    <phoneticPr fontId="20"/>
  </si>
  <si>
    <t>ボイラー技士</t>
    <rPh sb="4" eb="6">
      <t>ギシ</t>
    </rPh>
    <phoneticPr fontId="20"/>
  </si>
  <si>
    <t>昇降機検査資格者</t>
  </si>
  <si>
    <t>自動ドア施工技能士</t>
  </si>
  <si>
    <t>冷凍空気調和機器施工技能士</t>
    <rPh sb="0" eb="2">
      <t>レイトウ</t>
    </rPh>
    <rPh sb="2" eb="4">
      <t>クウキ</t>
    </rPh>
    <rPh sb="4" eb="6">
      <t>チョウワ</t>
    </rPh>
    <rPh sb="6" eb="8">
      <t>キキ</t>
    </rPh>
    <rPh sb="8" eb="10">
      <t>セコウ</t>
    </rPh>
    <rPh sb="10" eb="13">
      <t>ギノウシ</t>
    </rPh>
    <phoneticPr fontId="20"/>
  </si>
  <si>
    <t>作業環境測定士</t>
    <rPh sb="0" eb="2">
      <t>サギョウ</t>
    </rPh>
    <rPh sb="2" eb="4">
      <t>カンキョウ</t>
    </rPh>
    <rPh sb="4" eb="6">
      <t>ソクテイ</t>
    </rPh>
    <rPh sb="6" eb="7">
      <t>シ</t>
    </rPh>
    <phoneticPr fontId="20"/>
  </si>
  <si>
    <t>自動車運送事業の運行管理者（貨物、旅客）</t>
    <rPh sb="0" eb="3">
      <t>ジドウシャ</t>
    </rPh>
    <rPh sb="3" eb="5">
      <t>ウンソウ</t>
    </rPh>
    <rPh sb="5" eb="7">
      <t>ジギョウ</t>
    </rPh>
    <rPh sb="8" eb="10">
      <t>ウンコウ</t>
    </rPh>
    <rPh sb="10" eb="13">
      <t>カンリシャ</t>
    </rPh>
    <phoneticPr fontId="20"/>
  </si>
  <si>
    <t>旅程管理主任者</t>
    <rPh sb="0" eb="2">
      <t>リョテイ</t>
    </rPh>
    <rPh sb="2" eb="4">
      <t>カンリ</t>
    </rPh>
    <rPh sb="4" eb="7">
      <t>シュニンシャ</t>
    </rPh>
    <phoneticPr fontId="20"/>
  </si>
  <si>
    <t>旅行業務取扱管理者（総合、国内）</t>
    <rPh sb="6" eb="8">
      <t>カンリ</t>
    </rPh>
    <rPh sb="10" eb="12">
      <t>ソウゴウ</t>
    </rPh>
    <phoneticPr fontId="20"/>
  </si>
  <si>
    <t>情報処理技術者試験(国家資格）合格者</t>
    <rPh sb="7" eb="9">
      <t>シケン</t>
    </rPh>
    <rPh sb="10" eb="12">
      <t>コッカ</t>
    </rPh>
    <rPh sb="12" eb="14">
      <t>シカク</t>
    </rPh>
    <rPh sb="15" eb="18">
      <t>ゴウカクシャ</t>
    </rPh>
    <phoneticPr fontId="20"/>
  </si>
  <si>
    <t>翻訳検定１・２級</t>
    <rPh sb="0" eb="2">
      <t>ホンヤク</t>
    </rPh>
    <rPh sb="2" eb="4">
      <t>ケンテイ</t>
    </rPh>
    <rPh sb="7" eb="8">
      <t>キュウ</t>
    </rPh>
    <phoneticPr fontId="20"/>
  </si>
  <si>
    <t>通訳士</t>
    <rPh sb="0" eb="2">
      <t>ツウヤク</t>
    </rPh>
    <rPh sb="2" eb="3">
      <t>シ</t>
    </rPh>
    <phoneticPr fontId="20"/>
  </si>
  <si>
    <t>介護支援専門員</t>
    <rPh sb="0" eb="2">
      <t>カイゴ</t>
    </rPh>
    <rPh sb="2" eb="4">
      <t>シエン</t>
    </rPh>
    <rPh sb="4" eb="7">
      <t>センモンイン</t>
    </rPh>
    <phoneticPr fontId="20"/>
  </si>
  <si>
    <t>介護福祉士・社会福祉士</t>
    <rPh sb="0" eb="2">
      <t>カイゴ</t>
    </rPh>
    <rPh sb="2" eb="5">
      <t>フクシシ</t>
    </rPh>
    <rPh sb="6" eb="8">
      <t>シャカイ</t>
    </rPh>
    <rPh sb="8" eb="10">
      <t>フクシ</t>
    </rPh>
    <rPh sb="10" eb="11">
      <t>シ</t>
    </rPh>
    <phoneticPr fontId="20"/>
  </si>
  <si>
    <t>環境カウンセラー</t>
    <rPh sb="0" eb="2">
      <t>カンキョウ</t>
    </rPh>
    <phoneticPr fontId="20"/>
  </si>
  <si>
    <t>土地改良換地士</t>
    <rPh sb="0" eb="2">
      <t>トチ</t>
    </rPh>
    <rPh sb="2" eb="4">
      <t>カイリョウ</t>
    </rPh>
    <rPh sb="4" eb="6">
      <t>カンチ</t>
    </rPh>
    <rPh sb="6" eb="7">
      <t>シ</t>
    </rPh>
    <phoneticPr fontId="20"/>
  </si>
  <si>
    <t>電気通信主任技術者</t>
    <rPh sb="0" eb="2">
      <t>デンキ</t>
    </rPh>
    <rPh sb="2" eb="4">
      <t>ツウシン</t>
    </rPh>
    <rPh sb="4" eb="6">
      <t>シュニン</t>
    </rPh>
    <rPh sb="6" eb="9">
      <t>ギジュツシャ</t>
    </rPh>
    <phoneticPr fontId="20"/>
  </si>
  <si>
    <t>危険物取扱者</t>
    <rPh sb="5" eb="6">
      <t>シャ</t>
    </rPh>
    <phoneticPr fontId="20"/>
  </si>
  <si>
    <t>毒物劇物取扱者</t>
    <rPh sb="0" eb="2">
      <t>ドクブツ</t>
    </rPh>
    <rPh sb="2" eb="4">
      <t>ゲキブツ</t>
    </rPh>
    <rPh sb="4" eb="6">
      <t>トリアツカイ</t>
    </rPh>
    <rPh sb="6" eb="7">
      <t>シャ</t>
    </rPh>
    <phoneticPr fontId="20"/>
  </si>
  <si>
    <t>不動産鑑定士</t>
    <rPh sb="0" eb="3">
      <t>フドウサン</t>
    </rPh>
    <rPh sb="3" eb="6">
      <t>カンテイシ</t>
    </rPh>
    <phoneticPr fontId="20"/>
  </si>
  <si>
    <t>土地家屋調査士</t>
    <rPh sb="0" eb="2">
      <t>トチ</t>
    </rPh>
    <rPh sb="2" eb="4">
      <t>カオク</t>
    </rPh>
    <rPh sb="4" eb="7">
      <t>チョウサシ</t>
    </rPh>
    <phoneticPr fontId="20"/>
  </si>
  <si>
    <t>補償業務管理士</t>
    <rPh sb="0" eb="2">
      <t>ホショウ</t>
    </rPh>
    <rPh sb="2" eb="4">
      <t>ギョウム</t>
    </rPh>
    <rPh sb="4" eb="6">
      <t>カンリ</t>
    </rPh>
    <rPh sb="6" eb="7">
      <t>シ</t>
    </rPh>
    <phoneticPr fontId="20"/>
  </si>
  <si>
    <t>技術者資格コード表にないその他の技術職員</t>
    <rPh sb="0" eb="3">
      <t>ギジュツシャ</t>
    </rPh>
    <rPh sb="3" eb="5">
      <t>シカク</t>
    </rPh>
    <rPh sb="8" eb="9">
      <t>ヒョウ</t>
    </rPh>
    <rPh sb="14" eb="15">
      <t>タ</t>
    </rPh>
    <rPh sb="16" eb="18">
      <t>ギジュツ</t>
    </rPh>
    <rPh sb="18" eb="20">
      <t>ショクイン</t>
    </rPh>
    <phoneticPr fontId="20"/>
  </si>
  <si>
    <t>01</t>
  </si>
  <si>
    <t>21</t>
  </si>
  <si>
    <t>22</t>
  </si>
  <si>
    <t>24</t>
  </si>
  <si>
    <t>25</t>
  </si>
  <si>
    <t>26</t>
  </si>
  <si>
    <t>27</t>
  </si>
  <si>
    <t>31</t>
  </si>
  <si>
    <t>32</t>
  </si>
  <si>
    <t>33</t>
  </si>
  <si>
    <t>34</t>
  </si>
  <si>
    <t>35</t>
  </si>
  <si>
    <t>41</t>
  </si>
  <si>
    <t>44</t>
  </si>
  <si>
    <t>45</t>
  </si>
  <si>
    <t>51</t>
  </si>
  <si>
    <t>52</t>
  </si>
  <si>
    <t>53</t>
  </si>
  <si>
    <t>54</t>
  </si>
  <si>
    <t>58</t>
  </si>
  <si>
    <t>60</t>
  </si>
  <si>
    <t>61</t>
  </si>
  <si>
    <t>93</t>
  </si>
  <si>
    <t>94</t>
  </si>
  <si>
    <t>T1</t>
  </si>
  <si>
    <t>U1</t>
  </si>
  <si>
    <t>R1</t>
  </si>
  <si>
    <t>有限会社から株式会社への変更、会社合併、会社分割等があった場合、変更年月日と変更内容等を記入</t>
    <rPh sb="0" eb="2">
      <t>ユウゲン</t>
    </rPh>
    <rPh sb="2" eb="4">
      <t>カイシャ</t>
    </rPh>
    <rPh sb="6" eb="8">
      <t>カブシキ</t>
    </rPh>
    <rPh sb="8" eb="10">
      <t>カイシャ</t>
    </rPh>
    <rPh sb="12" eb="14">
      <t>ヘンコウ</t>
    </rPh>
    <rPh sb="15" eb="17">
      <t>カイシャ</t>
    </rPh>
    <rPh sb="17" eb="19">
      <t>ガッペイ</t>
    </rPh>
    <rPh sb="20" eb="22">
      <t>カイシャ</t>
    </rPh>
    <rPh sb="22" eb="24">
      <t>ブンカツ</t>
    </rPh>
    <rPh sb="24" eb="25">
      <t>トウ</t>
    </rPh>
    <rPh sb="29" eb="31">
      <t>バアイ</t>
    </rPh>
    <rPh sb="32" eb="34">
      <t>ヘンコウ</t>
    </rPh>
    <rPh sb="34" eb="37">
      <t>ネンガッピ</t>
    </rPh>
    <rPh sb="38" eb="40">
      <t>ヘンコウ</t>
    </rPh>
    <rPh sb="40" eb="43">
      <t>ナイヨウトウ</t>
    </rPh>
    <rPh sb="44" eb="46">
      <t>キニュウ</t>
    </rPh>
    <phoneticPr fontId="20"/>
  </si>
  <si>
    <t>業務名（大項目）</t>
    <rPh sb="0" eb="2">
      <t>ギョウム</t>
    </rPh>
    <rPh sb="2" eb="3">
      <t>メイ</t>
    </rPh>
    <phoneticPr fontId="20"/>
  </si>
  <si>
    <t xml:space="preserve">⑴
</t>
    <phoneticPr fontId="3"/>
  </si>
  <si>
    <t>⑵</t>
    <phoneticPr fontId="3"/>
  </si>
  <si>
    <t>①</t>
    <phoneticPr fontId="3"/>
  </si>
  <si>
    <t xml:space="preserve">障害者雇用状況報告書の提出義務があり、報告書における障害者の不足数が０人。
</t>
    <phoneticPr fontId="20"/>
  </si>
  <si>
    <t>②</t>
    <phoneticPr fontId="3"/>
  </si>
  <si>
    <t>業者情報調書（申請業務情報）</t>
    <rPh sb="0" eb="2">
      <t>ギョウシャ</t>
    </rPh>
    <rPh sb="2" eb="4">
      <t>ジョウホウ</t>
    </rPh>
    <rPh sb="4" eb="6">
      <t>チョウショ</t>
    </rPh>
    <phoneticPr fontId="20"/>
  </si>
  <si>
    <t>業者情報調書（会社経営状況等情報）</t>
    <rPh sb="0" eb="2">
      <t>ギョウシャ</t>
    </rPh>
    <rPh sb="2" eb="4">
      <t>ジョウホウ</t>
    </rPh>
    <rPh sb="4" eb="6">
      <t>チョウショ</t>
    </rPh>
    <phoneticPr fontId="20"/>
  </si>
  <si>
    <t>業者情報調書（許可等・技術者・実績情報）</t>
    <rPh sb="0" eb="2">
      <t>ギョウシャ</t>
    </rPh>
    <rPh sb="2" eb="4">
      <t>ジョウホウ</t>
    </rPh>
    <rPh sb="4" eb="6">
      <t>チョウショ</t>
    </rPh>
    <phoneticPr fontId="20"/>
  </si>
  <si>
    <t>(右詰め)</t>
    <rPh sb="1" eb="3">
      <t>ミギヅメ</t>
    </rPh>
    <phoneticPr fontId="20"/>
  </si>
  <si>
    <t>法人（１を記入した場合）のみ②へ。</t>
    <rPh sb="0" eb="2">
      <t>ホウジン</t>
    </rPh>
    <rPh sb="5" eb="7">
      <t>キニュウ</t>
    </rPh>
    <rPh sb="9" eb="11">
      <t>バアイ</t>
    </rPh>
    <phoneticPr fontId="20"/>
  </si>
  <si>
    <t>(1)法人　　　　  → １を記入
(2)個人事業主 → ２を記入</t>
    <rPh sb="3" eb="5">
      <t>ホウジン</t>
    </rPh>
    <rPh sb="15" eb="17">
      <t>キニュウ</t>
    </rPh>
    <rPh sb="21" eb="23">
      <t>コジン</t>
    </rPh>
    <rPh sb="23" eb="26">
      <t>ジギョウヌシ</t>
    </rPh>
    <rPh sb="31" eb="33">
      <t>キニュウ</t>
    </rPh>
    <phoneticPr fontId="20"/>
  </si>
  <si>
    <t>個人事業主の方は記入しないでください。</t>
    <rPh sb="0" eb="2">
      <t>コジン</t>
    </rPh>
    <rPh sb="2" eb="5">
      <t>ジギョウヌシ</t>
    </rPh>
    <rPh sb="6" eb="7">
      <t>カタ</t>
    </rPh>
    <rPh sb="8" eb="10">
      <t>キニュウ</t>
    </rPh>
    <phoneticPr fontId="20"/>
  </si>
  <si>
    <t>さいたま市使用欄４－④　⇒</t>
    <rPh sb="4" eb="5">
      <t>シ</t>
    </rPh>
    <rPh sb="5" eb="7">
      <t>シヨウ</t>
    </rPh>
    <rPh sb="7" eb="8">
      <t>ラン</t>
    </rPh>
    <phoneticPr fontId="20"/>
  </si>
  <si>
    <r>
      <rPr>
        <b/>
        <sz val="22"/>
        <color rgb="FF000000"/>
        <rFont val="ＭＳ Ｐゴシック"/>
        <family val="3"/>
        <charset val="128"/>
        <scheme val="minor"/>
      </rPr>
      <t>↓</t>
    </r>
    <r>
      <rPr>
        <b/>
        <sz val="13"/>
        <color rgb="FF000000"/>
        <rFont val="ＭＳ Ｐゴシック"/>
        <family val="3"/>
        <charset val="128"/>
        <scheme val="minor"/>
      </rPr>
      <t>市内本店業者（１を記入した場合）のみ以下の記入をお願いします。</t>
    </r>
    <rPh sb="1" eb="3">
      <t>シナイ</t>
    </rPh>
    <rPh sb="3" eb="5">
      <t>ホンテン</t>
    </rPh>
    <rPh sb="5" eb="6">
      <t>ギョウ</t>
    </rPh>
    <rPh sb="6" eb="7">
      <t>シャ</t>
    </rPh>
    <rPh sb="10" eb="12">
      <t>キニュウ</t>
    </rPh>
    <rPh sb="14" eb="16">
      <t>バアイ</t>
    </rPh>
    <rPh sb="19" eb="21">
      <t>イカ</t>
    </rPh>
    <rPh sb="22" eb="24">
      <t>キニュウ</t>
    </rPh>
    <rPh sb="26" eb="27">
      <t>ネガ</t>
    </rPh>
    <phoneticPr fontId="20"/>
  </si>
  <si>
    <t>看板・表札等
の有無</t>
    <rPh sb="0" eb="2">
      <t>カンバン</t>
    </rPh>
    <rPh sb="3" eb="5">
      <t>ヒョウサツ</t>
    </rPh>
    <rPh sb="5" eb="6">
      <t>トウ</t>
    </rPh>
    <rPh sb="8" eb="10">
      <t>ウム</t>
    </rPh>
    <phoneticPr fontId="3"/>
  </si>
  <si>
    <t>さいたま市使用欄４－⑨　⇒</t>
    <rPh sb="4" eb="5">
      <t>シ</t>
    </rPh>
    <rPh sb="5" eb="7">
      <t>シヨウ</t>
    </rPh>
    <rPh sb="7" eb="8">
      <t>ラン</t>
    </rPh>
    <phoneticPr fontId="20"/>
  </si>
  <si>
    <t>さいたま市使用欄４－⑩　⇒</t>
    <rPh sb="4" eb="5">
      <t>シ</t>
    </rPh>
    <rPh sb="5" eb="7">
      <t>シヨウ</t>
    </rPh>
    <rPh sb="7" eb="8">
      <t>ラン</t>
    </rPh>
    <phoneticPr fontId="20"/>
  </si>
  <si>
    <t>→　履歴（現在）事項全部証明書どおりに記入
→　「代表者」と記入</t>
    <rPh sb="2" eb="4">
      <t>リレキ</t>
    </rPh>
    <rPh sb="5" eb="7">
      <t>ゲンザイ</t>
    </rPh>
    <rPh sb="8" eb="10">
      <t>ジコウ</t>
    </rPh>
    <rPh sb="10" eb="12">
      <t>ゼンブ</t>
    </rPh>
    <rPh sb="12" eb="15">
      <t>ショウメイショ</t>
    </rPh>
    <rPh sb="19" eb="21">
      <t>キニュウ</t>
    </rPh>
    <rPh sb="25" eb="28">
      <t>ダイヒョウシャ</t>
    </rPh>
    <rPh sb="30" eb="32">
      <t>キニュウ</t>
    </rPh>
    <phoneticPr fontId="20"/>
  </si>
  <si>
    <t>登記</t>
    <rPh sb="0" eb="2">
      <t>トウキキ</t>
    </rPh>
    <phoneticPr fontId="20"/>
  </si>
  <si>
    <t>上部の各項目で記入欄に書ききれない場合は、ここに正式名称を記入</t>
    <rPh sb="0" eb="2">
      <t>ジョウブ</t>
    </rPh>
    <rPh sb="3" eb="6">
      <t>カクコウモク</t>
    </rPh>
    <rPh sb="7" eb="9">
      <t>キニュウ</t>
    </rPh>
    <rPh sb="9" eb="10">
      <t>ラン</t>
    </rPh>
    <rPh sb="11" eb="12">
      <t>カ</t>
    </rPh>
    <rPh sb="17" eb="19">
      <t>バアイ</t>
    </rPh>
    <rPh sb="24" eb="26">
      <t>セイシキ</t>
    </rPh>
    <rPh sb="26" eb="28">
      <t>メイショウ</t>
    </rPh>
    <rPh sb="29" eb="31">
      <t>キニュウ</t>
    </rPh>
    <phoneticPr fontId="20"/>
  </si>
  <si>
    <t>さいたま市使用欄５－②　⇒</t>
    <rPh sb="4" eb="5">
      <t>シ</t>
    </rPh>
    <rPh sb="5" eb="7">
      <t>シヨウ</t>
    </rPh>
    <rPh sb="7" eb="8">
      <t>ラン</t>
    </rPh>
    <phoneticPr fontId="20"/>
  </si>
  <si>
    <t>⑴都道府県名から省略せずに記入し、「丁目」、「番」、「号」等については「－（ハイフン）」で記入
⑵マンション名等の方書を記入する場合は、方書の前に１マス空ける</t>
    <phoneticPr fontId="3"/>
  </si>
  <si>
    <r>
      <rPr>
        <b/>
        <sz val="20"/>
        <color rgb="FF000000"/>
        <rFont val="ＭＳ Ｐゴシック"/>
        <family val="3"/>
        <charset val="128"/>
        <scheme val="minor"/>
      </rPr>
      <t>↓</t>
    </r>
    <r>
      <rPr>
        <b/>
        <sz val="13"/>
        <color rgb="FF000000"/>
        <rFont val="ＭＳ Ｐゴシック"/>
        <family val="3"/>
        <charset val="128"/>
        <scheme val="minor"/>
      </rPr>
      <t>営業所等が市内にある業者（１を記入した場合）のみ以下の記入をお願いします。</t>
    </r>
    <rPh sb="1" eb="4">
      <t>エイギョウショ</t>
    </rPh>
    <rPh sb="4" eb="5">
      <t>トウ</t>
    </rPh>
    <rPh sb="6" eb="8">
      <t>シナイ</t>
    </rPh>
    <rPh sb="11" eb="12">
      <t>エイギョウ</t>
    </rPh>
    <rPh sb="12" eb="13">
      <t>シャ</t>
    </rPh>
    <rPh sb="25" eb="27">
      <t>イカ</t>
    </rPh>
    <rPh sb="28" eb="30">
      <t>キニュウ</t>
    </rPh>
    <rPh sb="32" eb="33">
      <t>ネガ</t>
    </rPh>
    <phoneticPr fontId="20"/>
  </si>
  <si>
    <t>さいたま市使用欄５－⑦　⇒</t>
    <rPh sb="4" eb="5">
      <t>シ</t>
    </rPh>
    <rPh sb="5" eb="7">
      <t>シヨウ</t>
    </rPh>
    <rPh sb="7" eb="8">
      <t>ラン</t>
    </rPh>
    <phoneticPr fontId="20"/>
  </si>
  <si>
    <t>→　１を記入
→　２を記入
→　３を記入</t>
    <rPh sb="4" eb="6">
      <t>キニュウ</t>
    </rPh>
    <rPh sb="11" eb="13">
      <t>キニュウ</t>
    </rPh>
    <rPh sb="18" eb="20">
      <t>キニュウ</t>
    </rPh>
    <phoneticPr fontId="20"/>
  </si>
  <si>
    <t>⑴都道府県名から省略せずに記入し、「丁目」、「番」、「号」等については「－（ハイフン）」で記入
⑵委託様式２と内容を一致させること
⑶委託様式２に方書まで記入した場合は、１マス空けて方書を記入　　　　　
⑷「登記上の所在地」と事実上の本店（本社）の所在地が異なる場合は、事実上の所在地を記入</t>
    <rPh sb="49" eb="51">
      <t>イタク</t>
    </rPh>
    <rPh sb="67" eb="69">
      <t>イタク</t>
    </rPh>
    <phoneticPr fontId="3"/>
  </si>
  <si>
    <r>
      <t>⑴法人</t>
    </r>
    <r>
      <rPr>
        <sz val="14"/>
        <rFont val="ＭＳ Ｐ明朝"/>
        <family val="1"/>
        <charset val="128"/>
      </rPr>
      <t xml:space="preserve">
⑵個人事業主</t>
    </r>
    <rPh sb="1" eb="3">
      <t>ホウジン</t>
    </rPh>
    <rPh sb="5" eb="7">
      <t>コジン</t>
    </rPh>
    <rPh sb="7" eb="10">
      <t>ジギョウヌシ</t>
    </rPh>
    <phoneticPr fontId="20"/>
  </si>
  <si>
    <t>業者情報調書（代理人情報）</t>
    <phoneticPr fontId="20"/>
  </si>
  <si>
    <r>
      <rPr>
        <b/>
        <sz val="20"/>
        <color theme="0"/>
        <rFont val="メイリオ"/>
        <family val="3"/>
        <charset val="128"/>
      </rPr>
      <t>③代理人</t>
    </r>
    <r>
      <rPr>
        <b/>
        <sz val="20"/>
        <color theme="0"/>
        <rFont val="メイリオ"/>
        <family val="3"/>
        <charset val="128"/>
      </rPr>
      <t>を置く営業所等の所在地区分</t>
    </r>
    <rPh sb="1" eb="4">
      <t>ダイリニン</t>
    </rPh>
    <rPh sb="5" eb="6">
      <t>オ</t>
    </rPh>
    <rPh sb="7" eb="10">
      <t>エイギョウショ</t>
    </rPh>
    <rPh sb="10" eb="11">
      <t>トウ</t>
    </rPh>
    <rPh sb="12" eb="15">
      <t>ショザイチ</t>
    </rPh>
    <rPh sb="15" eb="17">
      <t>クブン</t>
    </rPh>
    <phoneticPr fontId="20"/>
  </si>
  <si>
    <t>「支店長」、「営業所長」等、代理人となる者の役職名を記入</t>
    <rPh sb="1" eb="4">
      <t>シテンチョウ</t>
    </rPh>
    <rPh sb="7" eb="10">
      <t>エイギョウショ</t>
    </rPh>
    <rPh sb="10" eb="11">
      <t>チョウ</t>
    </rPh>
    <rPh sb="12" eb="13">
      <t>トウ</t>
    </rPh>
    <rPh sb="14" eb="17">
      <t>ダイリニン</t>
    </rPh>
    <rPh sb="20" eb="21">
      <t>モノ</t>
    </rPh>
    <rPh sb="22" eb="25">
      <t>ヤクショクメイ</t>
    </rPh>
    <rPh sb="26" eb="28">
      <t>キニュウ</t>
    </rPh>
    <phoneticPr fontId="20"/>
  </si>
  <si>
    <t>委託様式４</t>
    <rPh sb="0" eb="2">
      <t>イタク</t>
    </rPh>
    <rPh sb="2" eb="4">
      <t>ヨウシキ</t>
    </rPh>
    <phoneticPr fontId="20"/>
  </si>
  <si>
    <t>委託様式５</t>
    <rPh sb="0" eb="2">
      <t>イタク</t>
    </rPh>
    <rPh sb="2" eb="4">
      <t>ヨウシキ</t>
    </rPh>
    <phoneticPr fontId="20"/>
  </si>
  <si>
    <t>その他①</t>
    <rPh sb="2" eb="3">
      <t>タ</t>
    </rPh>
    <phoneticPr fontId="3"/>
  </si>
  <si>
    <t>その他②</t>
    <rPh sb="2" eb="3">
      <t>タ</t>
    </rPh>
    <phoneticPr fontId="3"/>
  </si>
  <si>
    <t>その他③</t>
    <rPh sb="2" eb="3">
      <t>タ</t>
    </rPh>
    <phoneticPr fontId="20"/>
  </si>
  <si>
    <r>
      <t>⑴外国法人からの出資の割合（資本の比率）の数値を記入</t>
    </r>
    <r>
      <rPr>
        <sz val="12"/>
        <rFont val="ＭＳ Ｐ明朝"/>
        <family val="1"/>
        <charset val="128"/>
      </rPr>
      <t>（小数点以下切捨て）</t>
    </r>
    <r>
      <rPr>
        <sz val="14"/>
        <rFont val="ＭＳ Ｐ明朝"/>
        <family val="1"/>
        <charset val="128"/>
      </rPr>
      <t xml:space="preserve">
⑵外国法人からの出資がない場合は、０を記入</t>
    </r>
    <rPh sb="27" eb="30">
      <t>ショウスウテン</t>
    </rPh>
    <rPh sb="30" eb="32">
      <t>イカ</t>
    </rPh>
    <rPh sb="32" eb="34">
      <t>キリス</t>
    </rPh>
    <rPh sb="38" eb="40">
      <t>ガイコク</t>
    </rPh>
    <rPh sb="40" eb="42">
      <t>ホウジン</t>
    </rPh>
    <rPh sb="45" eb="47">
      <t>シュッシ</t>
    </rPh>
    <rPh sb="50" eb="52">
      <t>バアイ</t>
    </rPh>
    <rPh sb="56" eb="58">
      <t>キニュウ</t>
    </rPh>
    <phoneticPr fontId="20"/>
  </si>
  <si>
    <t>◆業務の追加申請の場合は、追加を希望する業務及び受注希望業務のみ記入してください。</t>
    <phoneticPr fontId="20"/>
  </si>
  <si>
    <t>業者番号</t>
    <phoneticPr fontId="20"/>
  </si>
  <si>
    <t>受付番号</t>
    <phoneticPr fontId="20"/>
  </si>
  <si>
    <t>支店
番号</t>
    <rPh sb="0" eb="2">
      <t>シテン</t>
    </rPh>
    <rPh sb="3" eb="5">
      <t>バンゴウ</t>
    </rPh>
    <phoneticPr fontId="3"/>
  </si>
  <si>
    <t>継続区分</t>
    <rPh sb="0" eb="2">
      <t>ケイゾク</t>
    </rPh>
    <rPh sb="2" eb="4">
      <t>クブン</t>
    </rPh>
    <phoneticPr fontId="20"/>
  </si>
  <si>
    <t>その他④</t>
    <rPh sb="2" eb="3">
      <t>タ</t>
    </rPh>
    <phoneticPr fontId="20"/>
  </si>
  <si>
    <t>☑</t>
  </si>
  <si>
    <t>-</t>
    <phoneticPr fontId="20"/>
  </si>
  <si>
    <t>□</t>
  </si>
  <si>
    <t>さいたま市水道事業管理者</t>
    <rPh sb="4" eb="5">
      <t>シ</t>
    </rPh>
    <rPh sb="5" eb="7">
      <t>スイドウ</t>
    </rPh>
    <rPh sb="7" eb="9">
      <t>ジギョウ</t>
    </rPh>
    <rPh sb="9" eb="12">
      <t>カンリシャ</t>
    </rPh>
    <phoneticPr fontId="20"/>
  </si>
  <si>
    <t>代理人役職名</t>
    <rPh sb="0" eb="3">
      <t>ダイリニン</t>
    </rPh>
    <rPh sb="3" eb="6">
      <t>ヤクショクメイ</t>
    </rPh>
    <phoneticPr fontId="20"/>
  </si>
  <si>
    <t>代理人氏名</t>
    <rPh sb="0" eb="3">
      <t>ダイリニン</t>
    </rPh>
    <rPh sb="3" eb="5">
      <t>シメイ</t>
    </rPh>
    <phoneticPr fontId="20"/>
  </si>
  <si>
    <t>さいたま市使用欄</t>
    <rPh sb="4" eb="5">
      <t>シ</t>
    </rPh>
    <rPh sb="5" eb="7">
      <t>シヨウ</t>
    </rPh>
    <rPh sb="7" eb="8">
      <t>ラン</t>
    </rPh>
    <phoneticPr fontId="3"/>
  </si>
  <si>
    <t>クリップ</t>
    <phoneticPr fontId="3"/>
  </si>
  <si>
    <t>ＴＥＬ</t>
    <phoneticPr fontId="20"/>
  </si>
  <si>
    <t>ＦＡＸ</t>
    <phoneticPr fontId="20"/>
  </si>
  <si>
    <t>印鑑証明書</t>
    <phoneticPr fontId="20"/>
  </si>
  <si>
    <t>登記されていないことの証明書</t>
    <phoneticPr fontId="20"/>
  </si>
  <si>
    <t>印鑑登録証明書</t>
    <phoneticPr fontId="20"/>
  </si>
  <si>
    <t>納税証明書（市税）</t>
    <phoneticPr fontId="20"/>
  </si>
  <si>
    <t>受付印</t>
    <rPh sb="0" eb="2">
      <t>ウケツケ</t>
    </rPh>
    <rPh sb="2" eb="3">
      <t>イン</t>
    </rPh>
    <phoneticPr fontId="20"/>
  </si>
  <si>
    <t>Ｓ　・　Ｗ</t>
    <phoneticPr fontId="20"/>
  </si>
  <si>
    <t>審査完了処理</t>
    <rPh sb="4" eb="6">
      <t>ショリ</t>
    </rPh>
    <phoneticPr fontId="20"/>
  </si>
  <si>
    <t>提出書類チェックリスト（業務委託）</t>
    <phoneticPr fontId="20"/>
  </si>
  <si>
    <t>（委託様式１）</t>
  </si>
  <si>
    <t>契約実績書（業務委託）</t>
  </si>
  <si>
    <r>
      <t>業者情報調書</t>
    </r>
    <r>
      <rPr>
        <sz val="10"/>
        <rFont val="メイリオ"/>
        <family val="3"/>
        <charset val="128"/>
      </rPr>
      <t>（申請業務情報）</t>
    </r>
    <rPh sb="7" eb="9">
      <t>シンセイ</t>
    </rPh>
    <rPh sb="9" eb="11">
      <t>ギョウム</t>
    </rPh>
    <phoneticPr fontId="20"/>
  </si>
  <si>
    <t>業者情報調書（許可等・技術者・実績情報）</t>
    <phoneticPr fontId="3"/>
  </si>
  <si>
    <t>消印</t>
    <phoneticPr fontId="3"/>
  </si>
  <si>
    <t>　万一、この誓約に反した場合は、競争入札参加資格の抹消、入札参加停止及び契約解除等のい</t>
    <rPh sb="25" eb="27">
      <t>マッショウ</t>
    </rPh>
    <phoneticPr fontId="3"/>
  </si>
  <si>
    <t>さいたま市長　　　　　　　</t>
    <phoneticPr fontId="3"/>
  </si>
  <si>
    <t>さいたま市水道事業管理者</t>
    <phoneticPr fontId="3"/>
  </si>
  <si>
    <r>
      <rPr>
        <b/>
        <sz val="16"/>
        <rFont val="ＭＳ ゴシック"/>
        <family val="3"/>
        <charset val="128"/>
      </rPr>
      <t>≪記入例≫０４８－０００－００００</t>
    </r>
    <r>
      <rPr>
        <b/>
        <sz val="16"/>
        <rFont val="ＭＳ Ｐ明朝"/>
        <family val="1"/>
        <charset val="128"/>
      </rPr>
      <t xml:space="preserve">
</t>
    </r>
    <r>
      <rPr>
        <sz val="14"/>
        <rFont val="ＭＳ Ｐ明朝"/>
        <family val="1"/>
        <charset val="128"/>
      </rPr>
      <t>市外局番を省略せず、「－（ハイフン）」で 区切り、左詰めで記入</t>
    </r>
    <phoneticPr fontId="20"/>
  </si>
  <si>
    <r>
      <rPr>
        <b/>
        <sz val="16"/>
        <rFont val="ＭＳ ゴシック"/>
        <family val="3"/>
        <charset val="128"/>
      </rPr>
      <t>≪記入例≫０４８－０００－００００</t>
    </r>
    <r>
      <rPr>
        <b/>
        <sz val="16"/>
        <rFont val="ＭＳ Ｐ明朝"/>
        <family val="1"/>
        <charset val="128"/>
      </rPr>
      <t xml:space="preserve">
</t>
    </r>
    <r>
      <rPr>
        <sz val="14"/>
        <rFont val="ＭＳ Ｐ明朝"/>
        <family val="1"/>
        <charset val="128"/>
      </rPr>
      <t>市外局番を省略せず、「－（ハイフン）」で 区切り、左詰めで記入</t>
    </r>
    <phoneticPr fontId="20"/>
  </si>
  <si>
    <r>
      <rPr>
        <b/>
        <sz val="16"/>
        <rFont val="ＭＳ ゴシック"/>
        <family val="3"/>
        <charset val="128"/>
      </rPr>
      <t>≪記入例≫サイタマサンキ゛ヨウ</t>
    </r>
    <r>
      <rPr>
        <b/>
        <sz val="16"/>
        <rFont val="ＭＳ Ｐ明朝"/>
        <family val="1"/>
        <charset val="128"/>
      </rPr>
      <t>　　</t>
    </r>
    <r>
      <rPr>
        <sz val="16"/>
        <rFont val="ＭＳ Ｐ明朝"/>
        <family val="1"/>
        <charset val="128"/>
      </rPr>
      <t>⑴　「゛」「゜」は1マス使う　⑵「・」「ｶﾌﾞｼｷｶﾞｲｼﾔ」「ﾕｳｹﾞﾝｶﾞｲｼﾔ」等の文字は記入しない　⑶「ャ」、「ァ」等は、「ヤ」、「ア」等で記入</t>
    </r>
    <rPh sb="1" eb="3">
      <t>キニュウ</t>
    </rPh>
    <rPh sb="3" eb="4">
      <t>レイ</t>
    </rPh>
    <phoneticPr fontId="20"/>
  </si>
  <si>
    <r>
      <rPr>
        <b/>
        <sz val="16"/>
        <rFont val="ＭＳ ゴシック"/>
        <family val="3"/>
        <charset val="128"/>
      </rPr>
      <t>≪記入例≫さいたま産業株式会社</t>
    </r>
    <r>
      <rPr>
        <sz val="16"/>
        <rFont val="ＭＳ Ｐ明朝"/>
        <family val="1"/>
        <charset val="128"/>
      </rPr>
      <t>　　⑴「゛」「゜」をつけた文字は1マスに記入し、「･」等には1マス使う　⑵履歴（現在）事項全部証明書どおりに記入</t>
    </r>
    <rPh sb="1" eb="3">
      <t>キニュウ</t>
    </rPh>
    <rPh sb="3" eb="4">
      <t>レイ</t>
    </rPh>
    <rPh sb="9" eb="11">
      <t>サンギョウ</t>
    </rPh>
    <rPh sb="11" eb="15">
      <t>カブシキガイシャ</t>
    </rPh>
    <rPh sb="28" eb="30">
      <t>モジ</t>
    </rPh>
    <rPh sb="35" eb="37">
      <t>キニュウ</t>
    </rPh>
    <rPh sb="42" eb="43">
      <t>トウ</t>
    </rPh>
    <rPh sb="48" eb="49">
      <t>ツカ</t>
    </rPh>
    <rPh sb="52" eb="54">
      <t>リレキ</t>
    </rPh>
    <rPh sb="55" eb="57">
      <t>ゲンザイ</t>
    </rPh>
    <rPh sb="58" eb="60">
      <t>ジコウ</t>
    </rPh>
    <rPh sb="60" eb="62">
      <t>ゼンブ</t>
    </rPh>
    <rPh sb="62" eb="64">
      <t>ショウメイ</t>
    </rPh>
    <rPh sb="64" eb="65">
      <t>ショ</t>
    </rPh>
    <rPh sb="69" eb="71">
      <t>キニュウ</t>
    </rPh>
    <phoneticPr fontId="20"/>
  </si>
  <si>
    <t>⑤本店所在地又は住所の区分</t>
    <rPh sb="1" eb="3">
      <t>ホンテン</t>
    </rPh>
    <rPh sb="3" eb="6">
      <t>ショザイチ</t>
    </rPh>
    <rPh sb="6" eb="7">
      <t>マタ</t>
    </rPh>
    <rPh sb="8" eb="10">
      <t>ジュウショ</t>
    </rPh>
    <rPh sb="11" eb="13">
      <t>クブン</t>
    </rPh>
    <phoneticPr fontId="20"/>
  </si>
  <si>
    <t>③本店郵便番号</t>
    <rPh sb="1" eb="2">
      <t>ホン</t>
    </rPh>
    <rPh sb="2" eb="3">
      <t>テン</t>
    </rPh>
    <rPh sb="3" eb="7">
      <t>ユウビンバンゴウ</t>
    </rPh>
    <phoneticPr fontId="20"/>
  </si>
  <si>
    <t>④本店所在地又は住所(漢字)</t>
    <rPh sb="1" eb="3">
      <t>ホンテン</t>
    </rPh>
    <rPh sb="3" eb="6">
      <t>ショザイチ</t>
    </rPh>
    <rPh sb="6" eb="7">
      <t>マタ</t>
    </rPh>
    <rPh sb="8" eb="10">
      <t>ジュウショ</t>
    </rPh>
    <rPh sb="11" eb="13">
      <t>カンジ</t>
    </rPh>
    <phoneticPr fontId="20"/>
  </si>
  <si>
    <r>
      <rPr>
        <b/>
        <sz val="16"/>
        <rFont val="ＭＳ ゴシック"/>
        <family val="3"/>
        <charset val="128"/>
      </rPr>
      <t>≪記入例≫０４８－０００－００００</t>
    </r>
    <r>
      <rPr>
        <b/>
        <sz val="16"/>
        <rFont val="ＭＳ Ｐ明朝"/>
        <family val="1"/>
        <charset val="128"/>
      </rPr>
      <t xml:space="preserve">
</t>
    </r>
    <r>
      <rPr>
        <sz val="14"/>
        <rFont val="ＭＳ Ｐ明朝"/>
        <family val="1"/>
        <charset val="128"/>
      </rPr>
      <t>市外局番を省略せず、「－（ハイフン）」で 区切り、左詰めで記入</t>
    </r>
    <phoneticPr fontId="20"/>
  </si>
  <si>
    <t>①営業所等郵便番号</t>
    <rPh sb="1" eb="4">
      <t>エイギョウショ</t>
    </rPh>
    <rPh sb="4" eb="5">
      <t>トウ</t>
    </rPh>
    <rPh sb="5" eb="9">
      <t>ユウビンバンゴウ</t>
    </rPh>
    <phoneticPr fontId="20"/>
  </si>
  <si>
    <t>②代理人を置く営業所等の所在地（漢字）</t>
    <phoneticPr fontId="20"/>
  </si>
  <si>
    <t>⑴会社全体の正規雇用の従業員数を右詰めで記入
⑵代表者、常勤役員は人数に含める
⑶パート・アルバイト、契約社員、派遣社員等の非正規雇用者は人数に含めない</t>
    <rPh sb="16" eb="18">
      <t>ミギヅメ</t>
    </rPh>
    <rPh sb="24" eb="27">
      <t>ダイヒョウシャ</t>
    </rPh>
    <rPh sb="51" eb="53">
      <t>ケイヤク</t>
    </rPh>
    <rPh sb="53" eb="55">
      <t>シャイン</t>
    </rPh>
    <phoneticPr fontId="20"/>
  </si>
  <si>
    <t>休業期間があった場合は、月数に換算して、右詰めで記入</t>
    <rPh sb="0" eb="2">
      <t>キュウギョウ</t>
    </rPh>
    <rPh sb="2" eb="4">
      <t>キカン</t>
    </rPh>
    <rPh sb="8" eb="10">
      <t>バアイ</t>
    </rPh>
    <rPh sb="12" eb="14">
      <t>ツキスウ</t>
    </rPh>
    <rPh sb="15" eb="17">
      <t>カンサン</t>
    </rPh>
    <rPh sb="20" eb="21">
      <t>ミギ</t>
    </rPh>
    <rPh sb="21" eb="22">
      <t>ツ</t>
    </rPh>
    <rPh sb="24" eb="26">
      <t>キニュウ</t>
    </rPh>
    <phoneticPr fontId="20"/>
  </si>
  <si>
    <t>①審査基準日（決算日）</t>
    <rPh sb="1" eb="3">
      <t>シンサ</t>
    </rPh>
    <rPh sb="3" eb="5">
      <t>キジュン</t>
    </rPh>
    <rPh sb="5" eb="6">
      <t>ビ</t>
    </rPh>
    <rPh sb="7" eb="10">
      <t>ケッサンビ</t>
    </rPh>
    <phoneticPr fontId="20"/>
  </si>
  <si>
    <t>③設立（創立）年月日</t>
    <rPh sb="1" eb="3">
      <t>セツリツ</t>
    </rPh>
    <rPh sb="4" eb="6">
      <t>ソウリツ</t>
    </rPh>
    <rPh sb="7" eb="10">
      <t>ネンガッピ</t>
    </rPh>
    <phoneticPr fontId="20"/>
  </si>
  <si>
    <t>④休業期間</t>
    <rPh sb="1" eb="3">
      <t>キュウギョウ</t>
    </rPh>
    <rPh sb="3" eb="5">
      <t>キカン</t>
    </rPh>
    <phoneticPr fontId="20"/>
  </si>
  <si>
    <t>⑥自己資本額(千円)</t>
    <phoneticPr fontId="20"/>
  </si>
  <si>
    <t>⑦総資産額（千円）</t>
    <rPh sb="1" eb="4">
      <t>ソウシサン</t>
    </rPh>
    <rPh sb="4" eb="5">
      <t>ガク</t>
    </rPh>
    <rPh sb="6" eb="8">
      <t>センエン</t>
    </rPh>
    <phoneticPr fontId="20"/>
  </si>
  <si>
    <t>⑤資本金(千円)</t>
    <phoneticPr fontId="20"/>
  </si>
  <si>
    <t>⑧流動資産（千円）</t>
    <phoneticPr fontId="20"/>
  </si>
  <si>
    <t>⑨流動負債（千円）</t>
    <phoneticPr fontId="20"/>
  </si>
  <si>
    <t>④障害者雇用状況</t>
    <rPh sb="1" eb="4">
      <t>ショウガイシャ</t>
    </rPh>
    <rPh sb="4" eb="6">
      <t>コヨウ</t>
    </rPh>
    <rPh sb="6" eb="8">
      <t>ジョウキョウ</t>
    </rPh>
    <phoneticPr fontId="20"/>
  </si>
  <si>
    <t>①許可・認可・登録等情報</t>
    <rPh sb="1" eb="3">
      <t>キョカ</t>
    </rPh>
    <rPh sb="4" eb="6">
      <t>ニンカ</t>
    </rPh>
    <rPh sb="7" eb="9">
      <t>トウロク</t>
    </rPh>
    <rPh sb="9" eb="10">
      <t>トウ</t>
    </rPh>
    <rPh sb="10" eb="12">
      <t>ジョウホウ</t>
    </rPh>
    <phoneticPr fontId="20"/>
  </si>
  <si>
    <t>②技術者情報</t>
    <rPh sb="1" eb="4">
      <t>ギジュツシャ</t>
    </rPh>
    <rPh sb="4" eb="6">
      <t>ジョウホウ</t>
    </rPh>
    <phoneticPr fontId="20"/>
  </si>
  <si>
    <t>④主な契約実績（直近２か年のもので、国又は地方公共団体の主な実績（３件）を優先して記入してください。）</t>
    <rPh sb="1" eb="2">
      <t>シュ</t>
    </rPh>
    <rPh sb="3" eb="5">
      <t>ケイヤク</t>
    </rPh>
    <rPh sb="5" eb="7">
      <t>ジッセキ</t>
    </rPh>
    <rPh sb="8" eb="10">
      <t>チョッキン</t>
    </rPh>
    <rPh sb="12" eb="13">
      <t>ネン</t>
    </rPh>
    <rPh sb="18" eb="19">
      <t>クニ</t>
    </rPh>
    <rPh sb="19" eb="20">
      <t>マタ</t>
    </rPh>
    <rPh sb="21" eb="23">
      <t>チホウ</t>
    </rPh>
    <rPh sb="23" eb="25">
      <t>コウキョウ</t>
    </rPh>
    <rPh sb="25" eb="27">
      <t>ダンタイ</t>
    </rPh>
    <rPh sb="28" eb="29">
      <t>シュ</t>
    </rPh>
    <rPh sb="30" eb="32">
      <t>ジッセキ</t>
    </rPh>
    <rPh sb="34" eb="35">
      <t>ケン</t>
    </rPh>
    <rPh sb="37" eb="39">
      <t>ユウセン</t>
    </rPh>
    <rPh sb="41" eb="43">
      <t>キニュウ</t>
    </rPh>
    <phoneticPr fontId="20"/>
  </si>
  <si>
    <t>⑴左上から詰めて記入（箇条書きはしないこと）
⑵「゛」「゜」をつけた文字は1マスに記入
⑶【、】【。】【「】【」】は１文字としてカウントする（右端のマスで「。」がはみ出すような場合は、最後の文字の同一マス内に入れず、次の行の先頭に「。」を記入する）</t>
    <rPh sb="71" eb="73">
      <t>ミギハシ</t>
    </rPh>
    <rPh sb="83" eb="84">
      <t>ダ</t>
    </rPh>
    <rPh sb="88" eb="90">
      <t>バアイ</t>
    </rPh>
    <rPh sb="92" eb="94">
      <t>サイゴ</t>
    </rPh>
    <rPh sb="95" eb="97">
      <t>モジ</t>
    </rPh>
    <rPh sb="98" eb="100">
      <t>ドウイツ</t>
    </rPh>
    <rPh sb="102" eb="103">
      <t>ナイ</t>
    </rPh>
    <rPh sb="104" eb="105">
      <t>イ</t>
    </rPh>
    <rPh sb="108" eb="109">
      <t>ツギ</t>
    </rPh>
    <rPh sb="110" eb="111">
      <t>ギョウ</t>
    </rPh>
    <rPh sb="112" eb="114">
      <t>セントウ</t>
    </rPh>
    <rPh sb="119" eb="121">
      <t>キニュウ</t>
    </rPh>
    <phoneticPr fontId="20"/>
  </si>
  <si>
    <t>委託様式９</t>
    <rPh sb="0" eb="2">
      <t>イタク</t>
    </rPh>
    <rPh sb="2" eb="4">
      <t>ヨウシキ</t>
    </rPh>
    <phoneticPr fontId="20"/>
  </si>
  <si>
    <t>⑦本店電話番号</t>
    <rPh sb="1" eb="3">
      <t>ホンテン</t>
    </rPh>
    <rPh sb="3" eb="5">
      <t>デンワ</t>
    </rPh>
    <rPh sb="5" eb="7">
      <t>バンゴウ</t>
    </rPh>
    <phoneticPr fontId="20"/>
  </si>
  <si>
    <t>⑧本店ＦＡＸ番号</t>
    <rPh sb="1" eb="3">
      <t>ホンテン</t>
    </rPh>
    <rPh sb="6" eb="8">
      <t>バンゴウ</t>
    </rPh>
    <phoneticPr fontId="20"/>
  </si>
  <si>
    <t>⑨商号又は名称（カタカナ）</t>
    <rPh sb="1" eb="3">
      <t>ショウゴウ</t>
    </rPh>
    <rPh sb="3" eb="4">
      <t>マタ</t>
    </rPh>
    <rPh sb="5" eb="7">
      <t>メイショウ</t>
    </rPh>
    <phoneticPr fontId="20"/>
  </si>
  <si>
    <t>⑩商号又は名称（漢字）</t>
    <rPh sb="1" eb="3">
      <t>ショウゴウ</t>
    </rPh>
    <rPh sb="3" eb="4">
      <t>マタ</t>
    </rPh>
    <rPh sb="5" eb="7">
      <t>メイショウ</t>
    </rPh>
    <rPh sb="8" eb="10">
      <t>カンジ</t>
    </rPh>
    <phoneticPr fontId="20"/>
  </si>
  <si>
    <t>⑪代表者役職名（漢字）</t>
    <rPh sb="1" eb="4">
      <t>ダイヒョウシャ</t>
    </rPh>
    <rPh sb="4" eb="7">
      <t>ヤクショクメイ</t>
    </rPh>
    <rPh sb="8" eb="10">
      <t>カンジ</t>
    </rPh>
    <phoneticPr fontId="20"/>
  </si>
  <si>
    <t>⑫代表者氏名（漢字）</t>
    <rPh sb="1" eb="4">
      <t>ダイヒョウシャ</t>
    </rPh>
    <rPh sb="4" eb="6">
      <t>シメイ</t>
    </rPh>
    <rPh sb="7" eb="9">
      <t>カンジ</t>
    </rPh>
    <phoneticPr fontId="20"/>
  </si>
  <si>
    <t>⑬備考</t>
    <rPh sb="1" eb="3">
      <t>ビコウ</t>
    </rPh>
    <phoneticPr fontId="20"/>
  </si>
  <si>
    <t>⑥事業所の形態</t>
    <rPh sb="1" eb="4">
      <t>ジギョウショ</t>
    </rPh>
    <rPh sb="5" eb="7">
      <t>ケイタイ</t>
    </rPh>
    <phoneticPr fontId="20"/>
  </si>
  <si>
    <t>④事業所の形態</t>
    <rPh sb="1" eb="4">
      <t>ジギョウショ</t>
    </rPh>
    <rPh sb="5" eb="7">
      <t>ケイタイ</t>
    </rPh>
    <phoneticPr fontId="20"/>
  </si>
  <si>
    <t>⑤営業所等電話番号</t>
    <rPh sb="1" eb="4">
      <t>エイギョウショ</t>
    </rPh>
    <rPh sb="4" eb="5">
      <t>トウ</t>
    </rPh>
    <rPh sb="5" eb="7">
      <t>デンワ</t>
    </rPh>
    <rPh sb="7" eb="9">
      <t>バンゴウ</t>
    </rPh>
    <phoneticPr fontId="20"/>
  </si>
  <si>
    <t>⑥営業所等FAX番号</t>
    <rPh sb="1" eb="4">
      <t>エイギョウショ</t>
    </rPh>
    <rPh sb="4" eb="5">
      <t>トウ</t>
    </rPh>
    <rPh sb="8" eb="10">
      <t>バンゴウ</t>
    </rPh>
    <phoneticPr fontId="20"/>
  </si>
  <si>
    <t>⑦代理人を置く営業所等の名称（漢字）</t>
    <phoneticPr fontId="20"/>
  </si>
  <si>
    <t>⑧代理人役職名（漢字）</t>
    <phoneticPr fontId="20"/>
  </si>
  <si>
    <t>⑨代理人氏名（漢字）</t>
    <phoneticPr fontId="20"/>
  </si>
  <si>
    <t>⑩備考</t>
    <rPh sb="1" eb="3">
      <t>ビコウ</t>
    </rPh>
    <phoneticPr fontId="20"/>
  </si>
  <si>
    <r>
      <t>　法　人　　</t>
    </r>
    <r>
      <rPr>
        <b/>
        <sz val="14"/>
        <color theme="0"/>
        <rFont val="メイリオ"/>
        <family val="3"/>
        <charset val="128"/>
      </rPr>
      <t>◎…必須 ○…該当する場合は必須（要手引確認） △…任意</t>
    </r>
    <rPh sb="1" eb="2">
      <t>ホウ</t>
    </rPh>
    <rPh sb="3" eb="4">
      <t>ヒト</t>
    </rPh>
    <phoneticPr fontId="20"/>
  </si>
  <si>
    <r>
      <t>　個　人　　</t>
    </r>
    <r>
      <rPr>
        <b/>
        <sz val="14"/>
        <color theme="0"/>
        <rFont val="メイリオ"/>
        <family val="3"/>
        <charset val="128"/>
      </rPr>
      <t>◎…必須 ○…該当する場合は必須（要手引確認） △…任意</t>
    </r>
    <rPh sb="1" eb="2">
      <t>コ</t>
    </rPh>
    <rPh sb="3" eb="4">
      <t>ヒト</t>
    </rPh>
    <phoneticPr fontId="20"/>
  </si>
  <si>
    <t>納税証明書（国税）（その３の３）</t>
    <phoneticPr fontId="20"/>
  </si>
  <si>
    <t>納税証明書（国税）（その３の２）</t>
    <phoneticPr fontId="20"/>
  </si>
  <si>
    <r>
      <t>業者情報調書</t>
    </r>
    <r>
      <rPr>
        <sz val="10"/>
        <rFont val="メイリオ"/>
        <family val="3"/>
        <charset val="128"/>
      </rPr>
      <t>（会社経営状況等情報）</t>
    </r>
    <phoneticPr fontId="20"/>
  </si>
  <si>
    <t>（委託様式６）</t>
    <rPh sb="1" eb="3">
      <t>イタク</t>
    </rPh>
    <phoneticPr fontId="3"/>
  </si>
  <si>
    <t>（委託様式７）</t>
    <rPh sb="1" eb="3">
      <t>イタク</t>
    </rPh>
    <phoneticPr fontId="3"/>
  </si>
  <si>
    <t>（委託様式８）</t>
    <rPh sb="1" eb="3">
      <t>イタク</t>
    </rPh>
    <phoneticPr fontId="3"/>
  </si>
  <si>
    <t>さいたま市競争入札参加資格審査申請用入力シート
〈業務委託用〉</t>
    <rPh sb="4" eb="5">
      <t>シ</t>
    </rPh>
    <rPh sb="5" eb="7">
      <t>キョウソウ</t>
    </rPh>
    <rPh sb="7" eb="9">
      <t>ニュウサツ</t>
    </rPh>
    <rPh sb="9" eb="11">
      <t>サンカ</t>
    </rPh>
    <rPh sb="11" eb="13">
      <t>シカク</t>
    </rPh>
    <rPh sb="13" eb="15">
      <t>シンサ</t>
    </rPh>
    <rPh sb="15" eb="18">
      <t>シンセイヨウ</t>
    </rPh>
    <rPh sb="18" eb="20">
      <t>ニュウリョク</t>
    </rPh>
    <rPh sb="25" eb="27">
      <t>ギョウム</t>
    </rPh>
    <rPh sb="27" eb="29">
      <t>イタク</t>
    </rPh>
    <rPh sb="29" eb="30">
      <t>ヨウ</t>
    </rPh>
    <phoneticPr fontId="3"/>
  </si>
  <si>
    <t>・商号又は名称（漢字）</t>
    <phoneticPr fontId="3"/>
  </si>
  <si>
    <t>－</t>
    <phoneticPr fontId="3"/>
  </si>
  <si>
    <t>ー</t>
    <phoneticPr fontId="139"/>
  </si>
  <si>
    <t>・代表者役職名（漢字）</t>
    <phoneticPr fontId="3"/>
  </si>
  <si>
    <t>・代表者氏名（漢字）</t>
    <phoneticPr fontId="3"/>
  </si>
  <si>
    <t>・代理人を置く場合</t>
    <rPh sb="1" eb="4">
      <t>ダイリニン</t>
    </rPh>
    <rPh sb="5" eb="6">
      <t>オ</t>
    </rPh>
    <rPh sb="7" eb="9">
      <t>バアイ</t>
    </rPh>
    <phoneticPr fontId="3"/>
  </si>
  <si>
    <t>⇒</t>
    <phoneticPr fontId="3"/>
  </si>
  <si>
    <t>・代理人を置かない場合</t>
    <rPh sb="1" eb="4">
      <t>ダイリニン</t>
    </rPh>
    <rPh sb="5" eb="6">
      <t>オ</t>
    </rPh>
    <rPh sb="9" eb="11">
      <t>バアイ</t>
    </rPh>
    <phoneticPr fontId="3"/>
  </si>
  <si>
    <t>⇒</t>
    <phoneticPr fontId="3"/>
  </si>
  <si>
    <t>％</t>
    <phoneticPr fontId="3"/>
  </si>
  <si>
    <t>建物管理等</t>
    <rPh sb="0" eb="2">
      <t>タテモノ</t>
    </rPh>
    <rPh sb="2" eb="4">
      <t>カンリ</t>
    </rPh>
    <rPh sb="4" eb="5">
      <t>トウ</t>
    </rPh>
    <phoneticPr fontId="139"/>
  </si>
  <si>
    <t>警備</t>
    <rPh sb="0" eb="2">
      <t>ケイビ</t>
    </rPh>
    <phoneticPr fontId="139"/>
  </si>
  <si>
    <t>清掃</t>
    <rPh sb="0" eb="2">
      <t>セイソウ</t>
    </rPh>
    <phoneticPr fontId="139"/>
  </si>
  <si>
    <t>保守点検</t>
    <rPh sb="0" eb="2">
      <t>ホシュ</t>
    </rPh>
    <rPh sb="2" eb="4">
      <t>テンケン</t>
    </rPh>
    <phoneticPr fontId="139"/>
  </si>
  <si>
    <t>施設運転管理</t>
    <rPh sb="0" eb="2">
      <t>シセツ</t>
    </rPh>
    <rPh sb="2" eb="4">
      <t>ウンテン</t>
    </rPh>
    <rPh sb="4" eb="6">
      <t>カンリ</t>
    </rPh>
    <phoneticPr fontId="139"/>
  </si>
  <si>
    <t>廃棄物処理</t>
    <rPh sb="0" eb="3">
      <t>ハイキブツ</t>
    </rPh>
    <rPh sb="3" eb="5">
      <t>ショリ</t>
    </rPh>
    <phoneticPr fontId="139"/>
  </si>
  <si>
    <t>運送・運行</t>
    <rPh sb="0" eb="2">
      <t>ウンソウ</t>
    </rPh>
    <rPh sb="3" eb="5">
      <t>ウンコウ</t>
    </rPh>
    <phoneticPr fontId="139"/>
  </si>
  <si>
    <t>給食</t>
    <rPh sb="0" eb="2">
      <t>キュウショク</t>
    </rPh>
    <phoneticPr fontId="139"/>
  </si>
  <si>
    <t>イベント・催事</t>
    <rPh sb="5" eb="7">
      <t>サイジ</t>
    </rPh>
    <phoneticPr fontId="139"/>
  </si>
  <si>
    <t>製作等</t>
    <rPh sb="0" eb="2">
      <t>セイサク</t>
    </rPh>
    <rPh sb="2" eb="3">
      <t>トウ</t>
    </rPh>
    <phoneticPr fontId="139"/>
  </si>
  <si>
    <t>検査・測定・調査</t>
    <rPh sb="0" eb="2">
      <t>ケンサ</t>
    </rPh>
    <rPh sb="3" eb="5">
      <t>ソクテイ</t>
    </rPh>
    <rPh sb="6" eb="8">
      <t>チョウサ</t>
    </rPh>
    <phoneticPr fontId="139"/>
  </si>
  <si>
    <t>計画策定</t>
    <rPh sb="0" eb="2">
      <t>ケイカク</t>
    </rPh>
    <rPh sb="2" eb="4">
      <t>サクテイ</t>
    </rPh>
    <phoneticPr fontId="139"/>
  </si>
  <si>
    <t>電算</t>
    <rPh sb="0" eb="2">
      <t>デンサン</t>
    </rPh>
    <phoneticPr fontId="139"/>
  </si>
  <si>
    <t>文書管理</t>
    <rPh sb="0" eb="2">
      <t>ブンショ</t>
    </rPh>
    <rPh sb="2" eb="4">
      <t>カンリ</t>
    </rPh>
    <phoneticPr fontId="139"/>
  </si>
  <si>
    <t>福祉サービス</t>
    <rPh sb="0" eb="2">
      <t>フクシ</t>
    </rPh>
    <phoneticPr fontId="139"/>
  </si>
  <si>
    <t>その他</t>
    <rPh sb="2" eb="3">
      <t>タ</t>
    </rPh>
    <phoneticPr fontId="139"/>
  </si>
  <si>
    <t>建物管理等</t>
    <rPh sb="0" eb="2">
      <t>タテモノ</t>
    </rPh>
    <rPh sb="2" eb="4">
      <t>カンリ</t>
    </rPh>
    <rPh sb="4" eb="5">
      <t>トウ</t>
    </rPh>
    <phoneticPr fontId="20"/>
  </si>
  <si>
    <t>内容例示</t>
    <rPh sb="0" eb="2">
      <t>ナイヨウ</t>
    </rPh>
    <rPh sb="2" eb="4">
      <t>レイジ</t>
    </rPh>
    <phoneticPr fontId="139"/>
  </si>
  <si>
    <t>受付業務、案内業務、夜間受付</t>
    <rPh sb="0" eb="2">
      <t>ウケツケ</t>
    </rPh>
    <rPh sb="2" eb="4">
      <t>ギョウム</t>
    </rPh>
    <rPh sb="5" eb="7">
      <t>アンナイ</t>
    </rPh>
    <rPh sb="7" eb="9">
      <t>ギョウム</t>
    </rPh>
    <rPh sb="10" eb="12">
      <t>ヤカン</t>
    </rPh>
    <rPh sb="12" eb="14">
      <t>ウケツケ</t>
    </rPh>
    <phoneticPr fontId="20"/>
  </si>
  <si>
    <t>駐車場、駐輪場等の管理</t>
    <rPh sb="0" eb="2">
      <t>チュウシャ</t>
    </rPh>
    <rPh sb="2" eb="3">
      <t>ジョウ</t>
    </rPh>
    <rPh sb="4" eb="7">
      <t>チュウリンジョウ</t>
    </rPh>
    <rPh sb="7" eb="8">
      <t>トウ</t>
    </rPh>
    <rPh sb="9" eb="11">
      <t>カンリ</t>
    </rPh>
    <phoneticPr fontId="20"/>
  </si>
  <si>
    <t>電気設備を常時運転又は保守している業務</t>
    <rPh sb="0" eb="2">
      <t>デンキ</t>
    </rPh>
    <rPh sb="2" eb="4">
      <t>セツビ</t>
    </rPh>
    <rPh sb="5" eb="7">
      <t>ジョウジ</t>
    </rPh>
    <rPh sb="7" eb="9">
      <t>ウンテン</t>
    </rPh>
    <rPh sb="9" eb="10">
      <t>マタ</t>
    </rPh>
    <rPh sb="11" eb="13">
      <t>ホシュ</t>
    </rPh>
    <rPh sb="17" eb="19">
      <t>ギョウム</t>
    </rPh>
    <phoneticPr fontId="20"/>
  </si>
  <si>
    <t>空調設備を常時運転又は保守している業務</t>
    <rPh sb="0" eb="2">
      <t>クウチョウ</t>
    </rPh>
    <rPh sb="2" eb="4">
      <t>セツビ</t>
    </rPh>
    <rPh sb="5" eb="7">
      <t>ジョウジ</t>
    </rPh>
    <rPh sb="7" eb="9">
      <t>ウンテン</t>
    </rPh>
    <rPh sb="9" eb="10">
      <t>マタ</t>
    </rPh>
    <rPh sb="11" eb="13">
      <t>ホシュ</t>
    </rPh>
    <rPh sb="17" eb="19">
      <t>ギョウム</t>
    </rPh>
    <phoneticPr fontId="20"/>
  </si>
  <si>
    <t>給排水設備を常時運転又は保守している業務</t>
    <rPh sb="0" eb="3">
      <t>キュウハイスイ</t>
    </rPh>
    <rPh sb="3" eb="5">
      <t>セツビ</t>
    </rPh>
    <rPh sb="6" eb="8">
      <t>ジョウジ</t>
    </rPh>
    <rPh sb="8" eb="10">
      <t>ウンテン</t>
    </rPh>
    <rPh sb="10" eb="11">
      <t>マタ</t>
    </rPh>
    <rPh sb="12" eb="14">
      <t>ホシュ</t>
    </rPh>
    <rPh sb="18" eb="20">
      <t>ギョウム</t>
    </rPh>
    <phoneticPr fontId="20"/>
  </si>
  <si>
    <t>ボイラー設備を常時運転又は保守している業務</t>
    <rPh sb="4" eb="6">
      <t>セツビ</t>
    </rPh>
    <rPh sb="7" eb="9">
      <t>ジョウジ</t>
    </rPh>
    <rPh sb="9" eb="11">
      <t>ウンテン</t>
    </rPh>
    <rPh sb="11" eb="12">
      <t>マタ</t>
    </rPh>
    <rPh sb="13" eb="15">
      <t>ホシュ</t>
    </rPh>
    <rPh sb="19" eb="21">
      <t>ギョウム</t>
    </rPh>
    <phoneticPr fontId="20"/>
  </si>
  <si>
    <t>その他の建物管理等</t>
  </si>
  <si>
    <t>屋内屋外を問わず、他に分類されない建物管理に係る業務</t>
    <rPh sb="0" eb="2">
      <t>オクナイ</t>
    </rPh>
    <rPh sb="2" eb="4">
      <t>オクガイ</t>
    </rPh>
    <rPh sb="5" eb="6">
      <t>ト</t>
    </rPh>
    <rPh sb="9" eb="10">
      <t>ホカ</t>
    </rPh>
    <rPh sb="11" eb="13">
      <t>ブンルイ</t>
    </rPh>
    <rPh sb="17" eb="19">
      <t>タテモノ</t>
    </rPh>
    <rPh sb="19" eb="21">
      <t>カンリ</t>
    </rPh>
    <rPh sb="22" eb="23">
      <t>カカ</t>
    </rPh>
    <rPh sb="24" eb="26">
      <t>ギョウム</t>
    </rPh>
    <phoneticPr fontId="20"/>
  </si>
  <si>
    <t>機械警備業務以外の警備業務</t>
    <rPh sb="0" eb="2">
      <t>キカイ</t>
    </rPh>
    <rPh sb="2" eb="4">
      <t>ケイビ</t>
    </rPh>
    <rPh sb="4" eb="6">
      <t>ギョウム</t>
    </rPh>
    <rPh sb="6" eb="8">
      <t>イガイ</t>
    </rPh>
    <rPh sb="9" eb="11">
      <t>ケイビ</t>
    </rPh>
    <rPh sb="11" eb="13">
      <t>ギョウム</t>
    </rPh>
    <phoneticPr fontId="20"/>
  </si>
  <si>
    <t>屋内屋外を問わず、主に機械を中心とした警備業務</t>
    <rPh sb="9" eb="10">
      <t>オモ</t>
    </rPh>
    <rPh sb="11" eb="12">
      <t>キ</t>
    </rPh>
    <rPh sb="12" eb="13">
      <t>カセ</t>
    </rPh>
    <rPh sb="14" eb="16">
      <t>チュウシン</t>
    </rPh>
    <rPh sb="19" eb="21">
      <t>ケイビ</t>
    </rPh>
    <rPh sb="21" eb="23">
      <t>ギョウム</t>
    </rPh>
    <phoneticPr fontId="20"/>
  </si>
  <si>
    <t>建物清掃
（床・窓・トイレ等）</t>
    <rPh sb="0" eb="2">
      <t>タテモノ</t>
    </rPh>
    <rPh sb="2" eb="4">
      <t>セイソウ</t>
    </rPh>
    <rPh sb="6" eb="7">
      <t>ユカ</t>
    </rPh>
    <rPh sb="8" eb="9">
      <t>マド</t>
    </rPh>
    <rPh sb="13" eb="14">
      <t>トウ</t>
    </rPh>
    <phoneticPr fontId="20"/>
  </si>
  <si>
    <t>建物の清掃、窓・トイレ・床の清掃（定期清掃、臨時清掃含む。）</t>
    <rPh sb="0" eb="2">
      <t>タテモノ</t>
    </rPh>
    <rPh sb="3" eb="5">
      <t>セイソウ</t>
    </rPh>
    <rPh sb="6" eb="7">
      <t>マド</t>
    </rPh>
    <rPh sb="12" eb="13">
      <t>ユカ</t>
    </rPh>
    <rPh sb="14" eb="16">
      <t>セイソウ</t>
    </rPh>
    <rPh sb="17" eb="19">
      <t>テイキ</t>
    </rPh>
    <rPh sb="19" eb="21">
      <t>セイソウ</t>
    </rPh>
    <rPh sb="22" eb="24">
      <t>リンジ</t>
    </rPh>
    <rPh sb="24" eb="26">
      <t>セイソウ</t>
    </rPh>
    <rPh sb="26" eb="27">
      <t>フク</t>
    </rPh>
    <phoneticPr fontId="20"/>
  </si>
  <si>
    <t>貯水槽、ポンプ等の清掃</t>
    <rPh sb="0" eb="2">
      <t>チョスイ</t>
    </rPh>
    <rPh sb="2" eb="3">
      <t>ソウ</t>
    </rPh>
    <rPh sb="7" eb="8">
      <t>トウ</t>
    </rPh>
    <rPh sb="9" eb="11">
      <t>セイソウ</t>
    </rPh>
    <phoneticPr fontId="20"/>
  </si>
  <si>
    <t>市内の浄化槽の清掃</t>
    <rPh sb="0" eb="2">
      <t>シナイ</t>
    </rPh>
    <rPh sb="3" eb="5">
      <t>ジョウカ</t>
    </rPh>
    <rPh sb="5" eb="6">
      <t>ソウ</t>
    </rPh>
    <rPh sb="7" eb="9">
      <t>セイソウ</t>
    </rPh>
    <phoneticPr fontId="20"/>
  </si>
  <si>
    <t>その他の清掃</t>
  </si>
  <si>
    <t>他に分類されない清掃に係る業務（市外の浄化槽の清掃業務含む）</t>
    <rPh sb="0" eb="1">
      <t>ホカ</t>
    </rPh>
    <rPh sb="11" eb="12">
      <t>カカ</t>
    </rPh>
    <rPh sb="16" eb="18">
      <t>シガイ</t>
    </rPh>
    <rPh sb="19" eb="22">
      <t>ジョウカソウ</t>
    </rPh>
    <rPh sb="23" eb="25">
      <t>セイソウ</t>
    </rPh>
    <rPh sb="25" eb="27">
      <t>ギョウム</t>
    </rPh>
    <rPh sb="27" eb="28">
      <t>フク</t>
    </rPh>
    <phoneticPr fontId="20"/>
  </si>
  <si>
    <t>電気設備（自家発電装置、等）の保守又は点検を主として行う業務</t>
    <rPh sb="0" eb="2">
      <t>デンキ</t>
    </rPh>
    <rPh sb="2" eb="4">
      <t>セツビ</t>
    </rPh>
    <rPh sb="15" eb="17">
      <t>ホシュ</t>
    </rPh>
    <rPh sb="17" eb="18">
      <t>マタ</t>
    </rPh>
    <rPh sb="19" eb="21">
      <t>テンケン</t>
    </rPh>
    <rPh sb="22" eb="23">
      <t>シュ</t>
    </rPh>
    <rPh sb="26" eb="27">
      <t>オコナ</t>
    </rPh>
    <rPh sb="28" eb="30">
      <t>ギョウム</t>
    </rPh>
    <phoneticPr fontId="20"/>
  </si>
  <si>
    <t>通信設備の保守又は点検を主として行う業務（電話、ＦＡＸ、無線機等）</t>
    <rPh sb="0" eb="2">
      <t>ツウシン</t>
    </rPh>
    <rPh sb="2" eb="4">
      <t>セツビ</t>
    </rPh>
    <rPh sb="5" eb="7">
      <t>ホシュ</t>
    </rPh>
    <rPh sb="7" eb="8">
      <t>マタ</t>
    </rPh>
    <rPh sb="9" eb="11">
      <t>テンケン</t>
    </rPh>
    <rPh sb="12" eb="13">
      <t>シュ</t>
    </rPh>
    <rPh sb="16" eb="17">
      <t>オコナ</t>
    </rPh>
    <rPh sb="18" eb="20">
      <t>ギョウム</t>
    </rPh>
    <rPh sb="21" eb="23">
      <t>デンワ</t>
    </rPh>
    <rPh sb="28" eb="31">
      <t>ムセンキ</t>
    </rPh>
    <rPh sb="31" eb="32">
      <t>トウ</t>
    </rPh>
    <phoneticPr fontId="20"/>
  </si>
  <si>
    <t>ボイラーの保守又は点検を主として行う業務</t>
    <rPh sb="5" eb="7">
      <t>ホシュ</t>
    </rPh>
    <rPh sb="7" eb="8">
      <t>マタ</t>
    </rPh>
    <rPh sb="9" eb="11">
      <t>テンケン</t>
    </rPh>
    <rPh sb="12" eb="13">
      <t>シュ</t>
    </rPh>
    <rPh sb="16" eb="17">
      <t>オコナ</t>
    </rPh>
    <rPh sb="18" eb="20">
      <t>ギョウム</t>
    </rPh>
    <phoneticPr fontId="20"/>
  </si>
  <si>
    <t>空調設備の保守又は点検を主として行う業務（冷暖房機、クーラー、ヒーター、換気設備、排煙設備等）</t>
    <rPh sb="0" eb="2">
      <t>クウチョウ</t>
    </rPh>
    <rPh sb="2" eb="4">
      <t>セツビ</t>
    </rPh>
    <rPh sb="5" eb="7">
      <t>ホシュ</t>
    </rPh>
    <rPh sb="7" eb="8">
      <t>マタ</t>
    </rPh>
    <rPh sb="9" eb="11">
      <t>テンケン</t>
    </rPh>
    <rPh sb="12" eb="13">
      <t>シュ</t>
    </rPh>
    <rPh sb="16" eb="17">
      <t>オコナ</t>
    </rPh>
    <rPh sb="18" eb="20">
      <t>ギョウム</t>
    </rPh>
    <rPh sb="21" eb="24">
      <t>レイダンボウ</t>
    </rPh>
    <rPh sb="24" eb="25">
      <t>キ</t>
    </rPh>
    <rPh sb="36" eb="38">
      <t>カンキ</t>
    </rPh>
    <rPh sb="38" eb="40">
      <t>セツビ</t>
    </rPh>
    <rPh sb="41" eb="43">
      <t>ハイエン</t>
    </rPh>
    <rPh sb="43" eb="45">
      <t>セツビ</t>
    </rPh>
    <rPh sb="45" eb="46">
      <t>トウ</t>
    </rPh>
    <phoneticPr fontId="20"/>
  </si>
  <si>
    <t>冷凍機の保守又は点検を主として行う業務</t>
    <rPh sb="0" eb="3">
      <t>レイトウキ</t>
    </rPh>
    <rPh sb="4" eb="6">
      <t>ホシュ</t>
    </rPh>
    <rPh sb="6" eb="7">
      <t>マタ</t>
    </rPh>
    <rPh sb="8" eb="10">
      <t>テンケン</t>
    </rPh>
    <rPh sb="11" eb="12">
      <t>シュ</t>
    </rPh>
    <rPh sb="15" eb="16">
      <t>オコナ</t>
    </rPh>
    <rPh sb="17" eb="19">
      <t>ギョウム</t>
    </rPh>
    <phoneticPr fontId="20"/>
  </si>
  <si>
    <t>給排水設備の保守又は点検を主として行う業務（ポンプ、排水路、給水路等）</t>
    <rPh sb="0" eb="3">
      <t>キュウハイスイ</t>
    </rPh>
    <rPh sb="3" eb="5">
      <t>セツビ</t>
    </rPh>
    <rPh sb="6" eb="8">
      <t>ホシュ</t>
    </rPh>
    <rPh sb="8" eb="9">
      <t>マタ</t>
    </rPh>
    <rPh sb="10" eb="12">
      <t>テンケン</t>
    </rPh>
    <rPh sb="13" eb="14">
      <t>シュ</t>
    </rPh>
    <rPh sb="17" eb="18">
      <t>オコナ</t>
    </rPh>
    <rPh sb="19" eb="21">
      <t>ギョウム</t>
    </rPh>
    <rPh sb="26" eb="28">
      <t>ハイスイ</t>
    </rPh>
    <rPh sb="28" eb="29">
      <t>ロ</t>
    </rPh>
    <rPh sb="30" eb="31">
      <t>キュウ</t>
    </rPh>
    <rPh sb="31" eb="33">
      <t>スイロ</t>
    </rPh>
    <rPh sb="33" eb="34">
      <t>トウ</t>
    </rPh>
    <phoneticPr fontId="20"/>
  </si>
  <si>
    <t>防災設備の保守又は点検を主として行う業務（消火栓、消防ホース、消防ポンプ、避難器具、非常用照明装置等）</t>
    <rPh sb="0" eb="2">
      <t>ボウサイ</t>
    </rPh>
    <rPh sb="2" eb="4">
      <t>セツビ</t>
    </rPh>
    <rPh sb="5" eb="7">
      <t>ホシュ</t>
    </rPh>
    <rPh sb="7" eb="8">
      <t>マタ</t>
    </rPh>
    <rPh sb="9" eb="11">
      <t>テンケン</t>
    </rPh>
    <rPh sb="12" eb="13">
      <t>シュ</t>
    </rPh>
    <rPh sb="16" eb="17">
      <t>オコナ</t>
    </rPh>
    <rPh sb="18" eb="20">
      <t>ギョウム</t>
    </rPh>
    <rPh sb="21" eb="24">
      <t>ショウカセン</t>
    </rPh>
    <rPh sb="37" eb="39">
      <t>ヒナン</t>
    </rPh>
    <rPh sb="42" eb="45">
      <t>ヒジョウヨウ</t>
    </rPh>
    <rPh sb="45" eb="47">
      <t>ショウメイ</t>
    </rPh>
    <rPh sb="47" eb="49">
      <t>ソウチ</t>
    </rPh>
    <rPh sb="49" eb="50">
      <t>トウ</t>
    </rPh>
    <phoneticPr fontId="20"/>
  </si>
  <si>
    <t>ガス設備の保守又は点検を主として行う業務（ガスコンロ等）</t>
    <rPh sb="2" eb="4">
      <t>セツビ</t>
    </rPh>
    <rPh sb="5" eb="7">
      <t>ホシュ</t>
    </rPh>
    <rPh sb="7" eb="8">
      <t>マタ</t>
    </rPh>
    <rPh sb="9" eb="11">
      <t>テンケン</t>
    </rPh>
    <rPh sb="12" eb="13">
      <t>シュ</t>
    </rPh>
    <rPh sb="16" eb="17">
      <t>オコナ</t>
    </rPh>
    <rPh sb="18" eb="20">
      <t>ギョウム</t>
    </rPh>
    <rPh sb="26" eb="27">
      <t>トウ</t>
    </rPh>
    <phoneticPr fontId="20"/>
  </si>
  <si>
    <t>自動ドアの保守又は点検を主として行う業務</t>
    <rPh sb="0" eb="2">
      <t>ジドウ</t>
    </rPh>
    <rPh sb="5" eb="7">
      <t>ホシュ</t>
    </rPh>
    <rPh sb="7" eb="8">
      <t>マタ</t>
    </rPh>
    <rPh sb="9" eb="11">
      <t>テンケン</t>
    </rPh>
    <rPh sb="12" eb="13">
      <t>シュ</t>
    </rPh>
    <rPh sb="16" eb="17">
      <t>オコナ</t>
    </rPh>
    <rPh sb="18" eb="20">
      <t>ギョウム</t>
    </rPh>
    <phoneticPr fontId="20"/>
  </si>
  <si>
    <t>搬送運搬設備（エレベータ－、ベルトコンベア、荷物のリフト等）の保守又は点検を主として行う業務</t>
    <rPh sb="0" eb="2">
      <t>ハンソウ</t>
    </rPh>
    <rPh sb="2" eb="4">
      <t>ウンパン</t>
    </rPh>
    <rPh sb="4" eb="6">
      <t>セツビ</t>
    </rPh>
    <rPh sb="22" eb="24">
      <t>ニモツ</t>
    </rPh>
    <rPh sb="28" eb="29">
      <t>トウ</t>
    </rPh>
    <rPh sb="31" eb="33">
      <t>ホシュ</t>
    </rPh>
    <rPh sb="33" eb="34">
      <t>マタ</t>
    </rPh>
    <rPh sb="35" eb="37">
      <t>テンケン</t>
    </rPh>
    <rPh sb="38" eb="39">
      <t>シュ</t>
    </rPh>
    <rPh sb="42" eb="43">
      <t>オコナ</t>
    </rPh>
    <rPh sb="44" eb="46">
      <t>ギョウム</t>
    </rPh>
    <phoneticPr fontId="20"/>
  </si>
  <si>
    <t>電動シャッターの保守又は点検を主として行う業務</t>
    <rPh sb="0" eb="2">
      <t>デンドウ</t>
    </rPh>
    <rPh sb="8" eb="10">
      <t>ホシュ</t>
    </rPh>
    <rPh sb="10" eb="11">
      <t>マタ</t>
    </rPh>
    <rPh sb="12" eb="14">
      <t>テンケン</t>
    </rPh>
    <rPh sb="15" eb="16">
      <t>シュ</t>
    </rPh>
    <rPh sb="19" eb="20">
      <t>オコナ</t>
    </rPh>
    <rPh sb="21" eb="23">
      <t>ギョウム</t>
    </rPh>
    <phoneticPr fontId="20"/>
  </si>
  <si>
    <t>医療機器の保守又は点検を主として行う業務</t>
    <rPh sb="0" eb="2">
      <t>イリョウ</t>
    </rPh>
    <rPh sb="2" eb="4">
      <t>キキ</t>
    </rPh>
    <rPh sb="5" eb="7">
      <t>ホシュ</t>
    </rPh>
    <rPh sb="7" eb="8">
      <t>マタ</t>
    </rPh>
    <rPh sb="9" eb="11">
      <t>テンケン</t>
    </rPh>
    <rPh sb="12" eb="13">
      <t>シュ</t>
    </rPh>
    <rPh sb="16" eb="17">
      <t>オコナ</t>
    </rPh>
    <rPh sb="18" eb="20">
      <t>ギョウム</t>
    </rPh>
    <phoneticPr fontId="20"/>
  </si>
  <si>
    <t>コンピューター機器、複写機等ハード系機器の保守又は点検を主として行う業務</t>
    <rPh sb="7" eb="9">
      <t>キキ</t>
    </rPh>
    <rPh sb="10" eb="13">
      <t>フクシャキ</t>
    </rPh>
    <rPh sb="13" eb="14">
      <t>トウ</t>
    </rPh>
    <rPh sb="17" eb="18">
      <t>ケイ</t>
    </rPh>
    <rPh sb="18" eb="20">
      <t>キキ</t>
    </rPh>
    <rPh sb="21" eb="23">
      <t>ホシュ</t>
    </rPh>
    <rPh sb="23" eb="24">
      <t>マタ</t>
    </rPh>
    <rPh sb="25" eb="27">
      <t>テンケン</t>
    </rPh>
    <rPh sb="28" eb="29">
      <t>シュ</t>
    </rPh>
    <rPh sb="32" eb="33">
      <t>オコナ</t>
    </rPh>
    <rPh sb="34" eb="36">
      <t>ギョウム</t>
    </rPh>
    <phoneticPr fontId="20"/>
  </si>
  <si>
    <t>建築物の保守点検業務</t>
    <rPh sb="0" eb="3">
      <t>ケンチクブツ</t>
    </rPh>
    <rPh sb="4" eb="6">
      <t>ホシュ</t>
    </rPh>
    <rPh sb="6" eb="8">
      <t>テンケン</t>
    </rPh>
    <rPh sb="8" eb="10">
      <t>ギョウム</t>
    </rPh>
    <phoneticPr fontId="20"/>
  </si>
  <si>
    <t>市内の浄化槽の保守点検業務</t>
    <rPh sb="0" eb="2">
      <t>シナイ</t>
    </rPh>
    <rPh sb="3" eb="5">
      <t>ジョウカ</t>
    </rPh>
    <rPh sb="5" eb="6">
      <t>ソウ</t>
    </rPh>
    <rPh sb="7" eb="9">
      <t>ホシュ</t>
    </rPh>
    <rPh sb="9" eb="11">
      <t>テンケン</t>
    </rPh>
    <rPh sb="11" eb="13">
      <t>ギョウム</t>
    </rPh>
    <phoneticPr fontId="20"/>
  </si>
  <si>
    <t>他に分類されない設備・機器等の保守又は点検に係る業務（市外の浄化槽の保守点検業務含む）</t>
    <rPh sb="0" eb="1">
      <t>ホカ</t>
    </rPh>
    <rPh sb="2" eb="4">
      <t>ブンルイ</t>
    </rPh>
    <rPh sb="8" eb="10">
      <t>セツビ</t>
    </rPh>
    <rPh sb="11" eb="13">
      <t>キキ</t>
    </rPh>
    <rPh sb="13" eb="14">
      <t>トウ</t>
    </rPh>
    <rPh sb="15" eb="17">
      <t>ホシュ</t>
    </rPh>
    <rPh sb="17" eb="18">
      <t>マタ</t>
    </rPh>
    <rPh sb="19" eb="21">
      <t>テンケン</t>
    </rPh>
    <rPh sb="22" eb="23">
      <t>カカ</t>
    </rPh>
    <rPh sb="24" eb="26">
      <t>ギョウム</t>
    </rPh>
    <rPh sb="27" eb="29">
      <t>シガイ</t>
    </rPh>
    <rPh sb="30" eb="32">
      <t>ジョウカ</t>
    </rPh>
    <rPh sb="32" eb="33">
      <t>ソウ</t>
    </rPh>
    <rPh sb="34" eb="36">
      <t>ホシュ</t>
    </rPh>
    <rPh sb="36" eb="38">
      <t>テンケン</t>
    </rPh>
    <rPh sb="38" eb="40">
      <t>ギョウム</t>
    </rPh>
    <rPh sb="40" eb="41">
      <t>フク</t>
    </rPh>
    <phoneticPr fontId="20"/>
  </si>
  <si>
    <t>ごみ処理施設の維持管理運転</t>
    <rPh sb="2" eb="4">
      <t>ショリ</t>
    </rPh>
    <rPh sb="4" eb="6">
      <t>シセツ</t>
    </rPh>
    <rPh sb="7" eb="9">
      <t>イジ</t>
    </rPh>
    <rPh sb="9" eb="11">
      <t>カンリ</t>
    </rPh>
    <rPh sb="11" eb="13">
      <t>ウンテン</t>
    </rPh>
    <phoneticPr fontId="20"/>
  </si>
  <si>
    <t>下水処理施設の維持管理運転</t>
    <rPh sb="0" eb="2">
      <t>ゲスイ</t>
    </rPh>
    <rPh sb="2" eb="4">
      <t>ショリ</t>
    </rPh>
    <rPh sb="4" eb="6">
      <t>シセツ</t>
    </rPh>
    <rPh sb="7" eb="9">
      <t>イジ</t>
    </rPh>
    <rPh sb="9" eb="11">
      <t>カンリ</t>
    </rPh>
    <rPh sb="11" eb="13">
      <t>ウンテン</t>
    </rPh>
    <phoneticPr fontId="20"/>
  </si>
  <si>
    <t>ポンプ場の維持管理運転</t>
    <rPh sb="3" eb="4">
      <t>ジョウ</t>
    </rPh>
    <rPh sb="5" eb="7">
      <t>イジ</t>
    </rPh>
    <rPh sb="7" eb="9">
      <t>カンリ</t>
    </rPh>
    <rPh sb="9" eb="11">
      <t>ウンテン</t>
    </rPh>
    <phoneticPr fontId="20"/>
  </si>
  <si>
    <t>スポーツ施設の維持管理運転</t>
    <rPh sb="4" eb="6">
      <t>シセツ</t>
    </rPh>
    <rPh sb="7" eb="9">
      <t>イジ</t>
    </rPh>
    <rPh sb="9" eb="11">
      <t>カンリ</t>
    </rPh>
    <rPh sb="11" eb="13">
      <t>ウンテン</t>
    </rPh>
    <phoneticPr fontId="20"/>
  </si>
  <si>
    <t>浄・配水場施設の維持管理運転</t>
    <rPh sb="0" eb="1">
      <t>キヨシ</t>
    </rPh>
    <rPh sb="2" eb="4">
      <t>ハイスイ</t>
    </rPh>
    <rPh sb="4" eb="5">
      <t>ジョウ</t>
    </rPh>
    <rPh sb="5" eb="7">
      <t>シセツ</t>
    </rPh>
    <rPh sb="8" eb="10">
      <t>イジ</t>
    </rPh>
    <rPh sb="10" eb="12">
      <t>カンリ</t>
    </rPh>
    <rPh sb="12" eb="14">
      <t>ウンテン</t>
    </rPh>
    <phoneticPr fontId="20"/>
  </si>
  <si>
    <t>他に分類されない施設における維持管理運転に係る業務</t>
    <rPh sb="0" eb="1">
      <t>ホカ</t>
    </rPh>
    <rPh sb="8" eb="10">
      <t>シセツ</t>
    </rPh>
    <rPh sb="14" eb="16">
      <t>イジ</t>
    </rPh>
    <rPh sb="16" eb="18">
      <t>カンリ</t>
    </rPh>
    <rPh sb="18" eb="20">
      <t>ウンテン</t>
    </rPh>
    <rPh sb="21" eb="22">
      <t>カカ</t>
    </rPh>
    <rPh sb="23" eb="25">
      <t>ギョウム</t>
    </rPh>
    <phoneticPr fontId="20"/>
  </si>
  <si>
    <t>産業廃棄物（特別管理産業廃棄物含む。以下同じ。）の運搬又は収集業務</t>
    <rPh sb="0" eb="2">
      <t>サンギョウ</t>
    </rPh>
    <rPh sb="2" eb="5">
      <t>ハイキブツ</t>
    </rPh>
    <rPh sb="6" eb="8">
      <t>トクベツ</t>
    </rPh>
    <rPh sb="8" eb="10">
      <t>カンリ</t>
    </rPh>
    <rPh sb="10" eb="12">
      <t>サンギョウ</t>
    </rPh>
    <rPh sb="12" eb="15">
      <t>ハイキブツ</t>
    </rPh>
    <rPh sb="15" eb="16">
      <t>フク</t>
    </rPh>
    <rPh sb="18" eb="20">
      <t>イカ</t>
    </rPh>
    <rPh sb="20" eb="21">
      <t>オナ</t>
    </rPh>
    <rPh sb="25" eb="27">
      <t>ウンパン</t>
    </rPh>
    <rPh sb="27" eb="28">
      <t>マタ</t>
    </rPh>
    <rPh sb="29" eb="31">
      <t>シュウシュウ</t>
    </rPh>
    <rPh sb="31" eb="33">
      <t>ギョウム</t>
    </rPh>
    <phoneticPr fontId="20"/>
  </si>
  <si>
    <t>産業廃棄物の中間処理及び最終処分</t>
    <rPh sb="0" eb="2">
      <t>サンギョウ</t>
    </rPh>
    <rPh sb="2" eb="5">
      <t>ハイキブツ</t>
    </rPh>
    <rPh sb="6" eb="8">
      <t>チュウカン</t>
    </rPh>
    <rPh sb="8" eb="10">
      <t>ショリ</t>
    </rPh>
    <rPh sb="10" eb="11">
      <t>オヨ</t>
    </rPh>
    <rPh sb="12" eb="14">
      <t>サイシュウ</t>
    </rPh>
    <rPh sb="14" eb="16">
      <t>ショブン</t>
    </rPh>
    <phoneticPr fontId="20"/>
  </si>
  <si>
    <t>市内の一般廃棄物の運搬又は収集業務</t>
    <rPh sb="0" eb="2">
      <t>シナイ</t>
    </rPh>
    <rPh sb="3" eb="5">
      <t>イッパン</t>
    </rPh>
    <rPh sb="5" eb="8">
      <t>ハイキブツ</t>
    </rPh>
    <rPh sb="9" eb="11">
      <t>ウンパン</t>
    </rPh>
    <rPh sb="11" eb="12">
      <t>マタ</t>
    </rPh>
    <rPh sb="13" eb="15">
      <t>シュウシュウ</t>
    </rPh>
    <rPh sb="15" eb="17">
      <t>ギョウム</t>
    </rPh>
    <phoneticPr fontId="20"/>
  </si>
  <si>
    <t>市内の一般廃棄物の中間処理、処分</t>
    <rPh sb="0" eb="2">
      <t>シナイ</t>
    </rPh>
    <rPh sb="3" eb="5">
      <t>イッパン</t>
    </rPh>
    <rPh sb="5" eb="8">
      <t>ハイキブツ</t>
    </rPh>
    <rPh sb="9" eb="11">
      <t>チュウカン</t>
    </rPh>
    <rPh sb="11" eb="13">
      <t>ショリ</t>
    </rPh>
    <rPh sb="14" eb="16">
      <t>ショブン</t>
    </rPh>
    <phoneticPr fontId="20"/>
  </si>
  <si>
    <t>廃棄物のリサイクル等再生処理を主とする業務</t>
    <rPh sb="0" eb="3">
      <t>ハイキブツ</t>
    </rPh>
    <rPh sb="9" eb="10">
      <t>トウ</t>
    </rPh>
    <rPh sb="10" eb="12">
      <t>サイセイ</t>
    </rPh>
    <rPh sb="12" eb="14">
      <t>ショリ</t>
    </rPh>
    <rPh sb="15" eb="16">
      <t>シュ</t>
    </rPh>
    <rPh sb="19" eb="21">
      <t>ギョウム</t>
    </rPh>
    <phoneticPr fontId="20"/>
  </si>
  <si>
    <t>・許可不要で専ら再生利用の目的となる廃棄物（古紙、古繊
  維、くず鉄、あきびん類）の運搬業務
・環境局と委託契約して行う業務
・市外の一般廃棄物収集運搬・処分業務
・他に分類されない廃棄物処理に係る業務</t>
    <rPh sb="45" eb="47">
      <t>ギョウム</t>
    </rPh>
    <rPh sb="59" eb="60">
      <t>オコナ</t>
    </rPh>
    <rPh sb="61" eb="63">
      <t>ギョウム</t>
    </rPh>
    <rPh sb="65" eb="66">
      <t>シ</t>
    </rPh>
    <rPh sb="66" eb="67">
      <t>ガイ</t>
    </rPh>
    <rPh sb="68" eb="70">
      <t>イッパン</t>
    </rPh>
    <rPh sb="70" eb="73">
      <t>ハイキブツ</t>
    </rPh>
    <rPh sb="73" eb="75">
      <t>シュウシュウ</t>
    </rPh>
    <rPh sb="75" eb="77">
      <t>ウンパン</t>
    </rPh>
    <rPh sb="78" eb="80">
      <t>ショブン</t>
    </rPh>
    <rPh sb="80" eb="82">
      <t>ギョウム</t>
    </rPh>
    <rPh sb="84" eb="85">
      <t>ホカ</t>
    </rPh>
    <rPh sb="86" eb="88">
      <t>ブンルイ</t>
    </rPh>
    <rPh sb="92" eb="95">
      <t>ハイキブツ</t>
    </rPh>
    <rPh sb="95" eb="97">
      <t>ショリ</t>
    </rPh>
    <rPh sb="98" eb="99">
      <t>カカ</t>
    </rPh>
    <rPh sb="100" eb="102">
      <t>ギョウム</t>
    </rPh>
    <phoneticPr fontId="20"/>
  </si>
  <si>
    <t>貨物の運送、引越し等の業務</t>
    <rPh sb="0" eb="2">
      <t>カモツ</t>
    </rPh>
    <rPh sb="3" eb="5">
      <t>ウンソウ</t>
    </rPh>
    <rPh sb="6" eb="8">
      <t>ヒッコ</t>
    </rPh>
    <rPh sb="9" eb="10">
      <t>トウ</t>
    </rPh>
    <rPh sb="11" eb="13">
      <t>ギョウム</t>
    </rPh>
    <phoneticPr fontId="20"/>
  </si>
  <si>
    <t>美術品、芸術品等特殊品目の運送業務</t>
    <rPh sb="0" eb="2">
      <t>ビジュツ</t>
    </rPh>
    <rPh sb="2" eb="3">
      <t>ヒン</t>
    </rPh>
    <rPh sb="4" eb="6">
      <t>ゲイジュツ</t>
    </rPh>
    <rPh sb="6" eb="7">
      <t>ヒン</t>
    </rPh>
    <rPh sb="7" eb="8">
      <t>トウ</t>
    </rPh>
    <rPh sb="8" eb="10">
      <t>トクシュ</t>
    </rPh>
    <rPh sb="10" eb="12">
      <t>ヒンモク</t>
    </rPh>
    <rPh sb="13" eb="15">
      <t>ウンソウ</t>
    </rPh>
    <rPh sb="15" eb="17">
      <t>ギョウム</t>
    </rPh>
    <phoneticPr fontId="20"/>
  </si>
  <si>
    <t>観光バスの運行</t>
    <rPh sb="0" eb="2">
      <t>カンコウ</t>
    </rPh>
    <rPh sb="5" eb="7">
      <t>ウンコウ</t>
    </rPh>
    <phoneticPr fontId="20"/>
  </si>
  <si>
    <t>路線バス、送迎バス等の運行</t>
    <rPh sb="0" eb="2">
      <t>ロセン</t>
    </rPh>
    <rPh sb="5" eb="7">
      <t>ソウゲイ</t>
    </rPh>
    <rPh sb="9" eb="10">
      <t>トウ</t>
    </rPh>
    <rPh sb="11" eb="13">
      <t>ウンコウ</t>
    </rPh>
    <phoneticPr fontId="20"/>
  </si>
  <si>
    <t>市報等各世帯・各団体等に対し配送・配布を行う業務</t>
    <rPh sb="0" eb="2">
      <t>シホウ</t>
    </rPh>
    <rPh sb="2" eb="3">
      <t>トウ</t>
    </rPh>
    <rPh sb="3" eb="6">
      <t>カクセタイ</t>
    </rPh>
    <rPh sb="7" eb="10">
      <t>カクダンタイ</t>
    </rPh>
    <rPh sb="10" eb="11">
      <t>トウ</t>
    </rPh>
    <rPh sb="12" eb="13">
      <t>タイ</t>
    </rPh>
    <rPh sb="14" eb="16">
      <t>ハイソウ</t>
    </rPh>
    <rPh sb="17" eb="19">
      <t>ハイフ</t>
    </rPh>
    <rPh sb="20" eb="21">
      <t>オコナ</t>
    </rPh>
    <rPh sb="22" eb="24">
      <t>ギョウム</t>
    </rPh>
    <phoneticPr fontId="20"/>
  </si>
  <si>
    <t>学校給食の運送</t>
    <rPh sb="0" eb="2">
      <t>ガッコウ</t>
    </rPh>
    <rPh sb="2" eb="4">
      <t>キュウショク</t>
    </rPh>
    <rPh sb="5" eb="7">
      <t>ウンソウ</t>
    </rPh>
    <phoneticPr fontId="20"/>
  </si>
  <si>
    <t>旅行の斡旋、ツアーコンダクター、視察の相談等の業務</t>
    <rPh sb="0" eb="2">
      <t>リョコウ</t>
    </rPh>
    <rPh sb="3" eb="5">
      <t>アッセン</t>
    </rPh>
    <rPh sb="16" eb="18">
      <t>シサツ</t>
    </rPh>
    <rPh sb="19" eb="21">
      <t>ソウダン</t>
    </rPh>
    <rPh sb="21" eb="22">
      <t>トウ</t>
    </rPh>
    <rPh sb="23" eb="25">
      <t>ギョウム</t>
    </rPh>
    <phoneticPr fontId="20"/>
  </si>
  <si>
    <t>各区、各官庁に対し配送・配布を行う業務</t>
    <rPh sb="0" eb="2">
      <t>カクク</t>
    </rPh>
    <rPh sb="3" eb="4">
      <t>カク</t>
    </rPh>
    <rPh sb="4" eb="6">
      <t>カンチョウ</t>
    </rPh>
    <rPh sb="7" eb="8">
      <t>タイ</t>
    </rPh>
    <rPh sb="9" eb="11">
      <t>ハイソウ</t>
    </rPh>
    <rPh sb="12" eb="14">
      <t>ハイフ</t>
    </rPh>
    <rPh sb="15" eb="16">
      <t>オコナ</t>
    </rPh>
    <rPh sb="17" eb="19">
      <t>ギョウム</t>
    </rPh>
    <phoneticPr fontId="20"/>
  </si>
  <si>
    <t>他に分類されない運送・運行に係る業務</t>
    <rPh sb="0" eb="1">
      <t>ホカ</t>
    </rPh>
    <rPh sb="2" eb="4">
      <t>ブンルイ</t>
    </rPh>
    <rPh sb="8" eb="10">
      <t>ウンソウ</t>
    </rPh>
    <rPh sb="11" eb="13">
      <t>ウンコウ</t>
    </rPh>
    <rPh sb="14" eb="15">
      <t>カカ</t>
    </rPh>
    <rPh sb="16" eb="18">
      <t>ギョウム</t>
    </rPh>
    <phoneticPr fontId="20"/>
  </si>
  <si>
    <t>学校の給食</t>
    <rPh sb="0" eb="2">
      <t>ガッコウ</t>
    </rPh>
    <rPh sb="3" eb="5">
      <t>キュウショク</t>
    </rPh>
    <phoneticPr fontId="20"/>
  </si>
  <si>
    <t>病院の給食</t>
    <rPh sb="0" eb="2">
      <t>ビョウイン</t>
    </rPh>
    <rPh sb="3" eb="5">
      <t>キュウショク</t>
    </rPh>
    <phoneticPr fontId="20"/>
  </si>
  <si>
    <t>他に分類されない飲食に係る業務</t>
    <rPh sb="0" eb="1">
      <t>ホカ</t>
    </rPh>
    <rPh sb="2" eb="4">
      <t>ブンルイ</t>
    </rPh>
    <rPh sb="8" eb="10">
      <t>インショク</t>
    </rPh>
    <rPh sb="11" eb="12">
      <t>カカ</t>
    </rPh>
    <rPh sb="13" eb="15">
      <t>ギョウム</t>
    </rPh>
    <phoneticPr fontId="20"/>
  </si>
  <si>
    <t>イベント、式典等の企画・運営業務</t>
    <rPh sb="5" eb="7">
      <t>シキテン</t>
    </rPh>
    <rPh sb="7" eb="8">
      <t>トウ</t>
    </rPh>
    <rPh sb="9" eb="11">
      <t>キカク</t>
    </rPh>
    <rPh sb="12" eb="14">
      <t>ウンエイ</t>
    </rPh>
    <rPh sb="14" eb="16">
      <t>ギョウム</t>
    </rPh>
    <phoneticPr fontId="20"/>
  </si>
  <si>
    <t>イベント、式典等の会場設営を中心とした業務</t>
    <rPh sb="5" eb="7">
      <t>シキテン</t>
    </rPh>
    <rPh sb="7" eb="8">
      <t>トウ</t>
    </rPh>
    <rPh sb="9" eb="11">
      <t>カイジョウ</t>
    </rPh>
    <rPh sb="11" eb="13">
      <t>セツエイ</t>
    </rPh>
    <rPh sb="14" eb="16">
      <t>チュウシン</t>
    </rPh>
    <rPh sb="19" eb="21">
      <t>ギョウム</t>
    </rPh>
    <phoneticPr fontId="20"/>
  </si>
  <si>
    <t>他に分類されないイベント・催事に係る業務</t>
    <rPh sb="0" eb="1">
      <t>ホカ</t>
    </rPh>
    <rPh sb="16" eb="17">
      <t>カカ</t>
    </rPh>
    <phoneticPr fontId="20"/>
  </si>
  <si>
    <t>映画・ビデオ・写真、テレビ放映、ＣＭ等を制作する業務</t>
    <rPh sb="0" eb="2">
      <t>エイガ</t>
    </rPh>
    <rPh sb="7" eb="9">
      <t>シャシン</t>
    </rPh>
    <rPh sb="13" eb="15">
      <t>ホウエイ</t>
    </rPh>
    <rPh sb="18" eb="19">
      <t>トウ</t>
    </rPh>
    <rPh sb="20" eb="22">
      <t>セイサク</t>
    </rPh>
    <rPh sb="24" eb="26">
      <t>ギョウム</t>
    </rPh>
    <phoneticPr fontId="20"/>
  </si>
  <si>
    <t>パンフレット、ポスター、小冊子等の作成業務（印刷のみの場合は、申請区分「物品納入等」）</t>
    <rPh sb="12" eb="15">
      <t>ショウサッシ</t>
    </rPh>
    <rPh sb="15" eb="16">
      <t>トウ</t>
    </rPh>
    <rPh sb="17" eb="19">
      <t>サクセイ</t>
    </rPh>
    <rPh sb="19" eb="21">
      <t>ギョウム</t>
    </rPh>
    <rPh sb="22" eb="24">
      <t>インサツ</t>
    </rPh>
    <rPh sb="27" eb="29">
      <t>バアイ</t>
    </rPh>
    <rPh sb="31" eb="33">
      <t>シンセイ</t>
    </rPh>
    <rPh sb="33" eb="35">
      <t>クブン</t>
    </rPh>
    <rPh sb="36" eb="38">
      <t>ブッピン</t>
    </rPh>
    <rPh sb="38" eb="40">
      <t>ノウニュウ</t>
    </rPh>
    <rPh sb="40" eb="41">
      <t>トウ</t>
    </rPh>
    <phoneticPr fontId="20"/>
  </si>
  <si>
    <r>
      <t xml:space="preserve">立看板、道路標識、案内板等の作成
（備品に該当する場合は、申請区分「物品納入等」）
</t>
    </r>
    <r>
      <rPr>
        <sz val="11"/>
        <color indexed="8"/>
        <rFont val="ＭＳ ゴシック"/>
        <family val="3"/>
        <charset val="128"/>
      </rPr>
      <t>※右記の屋外広告業登録について
　　単に屋外広告物の印刷、製作等を行うだけで、実際に屋外広告物の表示等を行わない場合（広告代理店・看板製作業など）は、屋外広告業に該当しません。</t>
    </r>
    <rPh sb="0" eb="1">
      <t>タ</t>
    </rPh>
    <rPh sb="1" eb="3">
      <t>カンバン</t>
    </rPh>
    <rPh sb="4" eb="6">
      <t>ドウロ</t>
    </rPh>
    <rPh sb="6" eb="8">
      <t>ヒョウシキ</t>
    </rPh>
    <rPh sb="9" eb="12">
      <t>アンナイバン</t>
    </rPh>
    <rPh sb="12" eb="13">
      <t>トウ</t>
    </rPh>
    <rPh sb="14" eb="16">
      <t>サクセイ</t>
    </rPh>
    <rPh sb="18" eb="20">
      <t>ビヒン</t>
    </rPh>
    <rPh sb="21" eb="23">
      <t>ガイトウ</t>
    </rPh>
    <rPh sb="25" eb="27">
      <t>バアイ</t>
    </rPh>
    <rPh sb="29" eb="31">
      <t>シンセイ</t>
    </rPh>
    <rPh sb="31" eb="33">
      <t>クブン</t>
    </rPh>
    <rPh sb="34" eb="36">
      <t>ブッピン</t>
    </rPh>
    <rPh sb="36" eb="39">
      <t>ノウニュウナド</t>
    </rPh>
    <phoneticPr fontId="20"/>
  </si>
  <si>
    <t>美術品、芸術品等特殊品目の管理、作成、貸借に関する業務</t>
    <rPh sb="0" eb="2">
      <t>ビジュツ</t>
    </rPh>
    <rPh sb="2" eb="3">
      <t>ヒン</t>
    </rPh>
    <rPh sb="4" eb="6">
      <t>ゲイジュツ</t>
    </rPh>
    <rPh sb="6" eb="7">
      <t>ヒン</t>
    </rPh>
    <rPh sb="7" eb="8">
      <t>トウ</t>
    </rPh>
    <rPh sb="8" eb="10">
      <t>トクシュ</t>
    </rPh>
    <rPh sb="10" eb="12">
      <t>ヒンモク</t>
    </rPh>
    <rPh sb="13" eb="15">
      <t>カンリ</t>
    </rPh>
    <rPh sb="16" eb="18">
      <t>サクセイ</t>
    </rPh>
    <rPh sb="19" eb="21">
      <t>タイシャク</t>
    </rPh>
    <rPh sb="22" eb="23">
      <t>カン</t>
    </rPh>
    <rPh sb="25" eb="27">
      <t>ギョウム</t>
    </rPh>
    <phoneticPr fontId="20"/>
  </si>
  <si>
    <t>キャラクターデザイン、各種デザイン作成業務</t>
    <rPh sb="11" eb="13">
      <t>カクシュ</t>
    </rPh>
    <rPh sb="17" eb="19">
      <t>サクセイ</t>
    </rPh>
    <rPh sb="19" eb="21">
      <t>ギョウム</t>
    </rPh>
    <phoneticPr fontId="20"/>
  </si>
  <si>
    <t>ホームページの作成、管理等のインターネットに関連する業務</t>
    <rPh sb="7" eb="9">
      <t>サクセイ</t>
    </rPh>
    <rPh sb="10" eb="12">
      <t>カンリ</t>
    </rPh>
    <rPh sb="12" eb="13">
      <t>トウ</t>
    </rPh>
    <rPh sb="22" eb="24">
      <t>カンレン</t>
    </rPh>
    <rPh sb="26" eb="28">
      <t>ギョウム</t>
    </rPh>
    <phoneticPr fontId="20"/>
  </si>
  <si>
    <t>他に分類されない製作等に係る業務</t>
    <rPh sb="0" eb="1">
      <t>ホカ</t>
    </rPh>
    <rPh sb="8" eb="10">
      <t>セイサク</t>
    </rPh>
    <rPh sb="10" eb="11">
      <t>トウ</t>
    </rPh>
    <rPh sb="12" eb="13">
      <t>カカ</t>
    </rPh>
    <rPh sb="14" eb="16">
      <t>ギョウム</t>
    </rPh>
    <phoneticPr fontId="20"/>
  </si>
  <si>
    <t>工事に関連しない分野における水質の検査（工事に関連する場合は、申請区分「設計・調査・測量」の建設コンサルの建設環境）</t>
    <rPh sb="0" eb="2">
      <t>コウジ</t>
    </rPh>
    <rPh sb="3" eb="5">
      <t>カンレン</t>
    </rPh>
    <rPh sb="8" eb="10">
      <t>ブンヤ</t>
    </rPh>
    <rPh sb="14" eb="16">
      <t>スイシツ</t>
    </rPh>
    <rPh sb="17" eb="19">
      <t>ケンサ</t>
    </rPh>
    <rPh sb="20" eb="22">
      <t>コウジ</t>
    </rPh>
    <rPh sb="23" eb="25">
      <t>カンレン</t>
    </rPh>
    <rPh sb="27" eb="29">
      <t>バアイ</t>
    </rPh>
    <rPh sb="31" eb="33">
      <t>シンセイ</t>
    </rPh>
    <rPh sb="33" eb="35">
      <t>クブン</t>
    </rPh>
    <rPh sb="36" eb="38">
      <t>セッケイ</t>
    </rPh>
    <rPh sb="39" eb="41">
      <t>チョウサ</t>
    </rPh>
    <rPh sb="42" eb="44">
      <t>ソクリョウ</t>
    </rPh>
    <rPh sb="46" eb="48">
      <t>ケンセツ</t>
    </rPh>
    <rPh sb="53" eb="55">
      <t>ケンセツ</t>
    </rPh>
    <rPh sb="55" eb="57">
      <t>カンキョウ</t>
    </rPh>
    <phoneticPr fontId="20"/>
  </si>
  <si>
    <t>工事に関連しない分野における大気の検査（工事に関連する場合は、申請区分「設計・調査・測量」の建設コンサルの建設環境）</t>
    <rPh sb="0" eb="2">
      <t>コウジ</t>
    </rPh>
    <rPh sb="3" eb="5">
      <t>カンレン</t>
    </rPh>
    <rPh sb="8" eb="10">
      <t>ブンヤ</t>
    </rPh>
    <rPh sb="14" eb="16">
      <t>タイキ</t>
    </rPh>
    <rPh sb="17" eb="19">
      <t>ケンサ</t>
    </rPh>
    <rPh sb="20" eb="22">
      <t>コウジ</t>
    </rPh>
    <rPh sb="23" eb="25">
      <t>カンレン</t>
    </rPh>
    <rPh sb="27" eb="29">
      <t>バアイ</t>
    </rPh>
    <rPh sb="46" eb="48">
      <t>ケンセツ</t>
    </rPh>
    <rPh sb="53" eb="55">
      <t>ケンセツ</t>
    </rPh>
    <rPh sb="55" eb="57">
      <t>カンキョウ</t>
    </rPh>
    <phoneticPr fontId="20"/>
  </si>
  <si>
    <t>工事に関連しない分野における環境測定等（工事に関連する場合は、申請区分「設計・調査・測量」の建設コンサルの建設環境）</t>
    <rPh sb="0" eb="2">
      <t>コウジ</t>
    </rPh>
    <rPh sb="3" eb="5">
      <t>カンレン</t>
    </rPh>
    <rPh sb="8" eb="10">
      <t>ブンヤ</t>
    </rPh>
    <rPh sb="14" eb="16">
      <t>カンキョウ</t>
    </rPh>
    <rPh sb="16" eb="18">
      <t>ソクテイ</t>
    </rPh>
    <rPh sb="18" eb="19">
      <t>トウ</t>
    </rPh>
    <rPh sb="20" eb="22">
      <t>コウジ</t>
    </rPh>
    <rPh sb="23" eb="25">
      <t>カンレン</t>
    </rPh>
    <rPh sb="27" eb="29">
      <t>バアイ</t>
    </rPh>
    <rPh sb="46" eb="48">
      <t>ケンセツ</t>
    </rPh>
    <rPh sb="53" eb="55">
      <t>ケンセツ</t>
    </rPh>
    <rPh sb="55" eb="57">
      <t>カンキョウ</t>
    </rPh>
    <phoneticPr fontId="20"/>
  </si>
  <si>
    <t>工事に関連しない分野における交通量調査等（工事に関連する場合は、申請区分「設計・調査・測量」の建設コンサルの道路等）</t>
    <rPh sb="0" eb="2">
      <t>コウジ</t>
    </rPh>
    <rPh sb="3" eb="5">
      <t>カンレン</t>
    </rPh>
    <rPh sb="8" eb="10">
      <t>ブンヤ</t>
    </rPh>
    <rPh sb="14" eb="16">
      <t>コウツウ</t>
    </rPh>
    <rPh sb="16" eb="17">
      <t>リョウ</t>
    </rPh>
    <rPh sb="17" eb="19">
      <t>チョウサ</t>
    </rPh>
    <rPh sb="19" eb="20">
      <t>トウ</t>
    </rPh>
    <rPh sb="21" eb="23">
      <t>コウジ</t>
    </rPh>
    <rPh sb="24" eb="26">
      <t>カンレン</t>
    </rPh>
    <rPh sb="28" eb="30">
      <t>バアイ</t>
    </rPh>
    <rPh sb="47" eb="49">
      <t>ケンセツ</t>
    </rPh>
    <rPh sb="54" eb="56">
      <t>ドウロ</t>
    </rPh>
    <rPh sb="56" eb="57">
      <t>トウ</t>
    </rPh>
    <phoneticPr fontId="20"/>
  </si>
  <si>
    <t>市場調査、価格調査等の業務</t>
    <rPh sb="0" eb="2">
      <t>シジョウ</t>
    </rPh>
    <rPh sb="2" eb="4">
      <t>チョウサ</t>
    </rPh>
    <rPh sb="5" eb="7">
      <t>カカク</t>
    </rPh>
    <rPh sb="7" eb="9">
      <t>チョウサ</t>
    </rPh>
    <rPh sb="9" eb="10">
      <t>トウ</t>
    </rPh>
    <rPh sb="11" eb="13">
      <t>ギョウム</t>
    </rPh>
    <phoneticPr fontId="20"/>
  </si>
  <si>
    <t>血液検査、理化学検査、生体検査等の業務</t>
    <rPh sb="0" eb="2">
      <t>ケツエキ</t>
    </rPh>
    <rPh sb="2" eb="4">
      <t>ケンサ</t>
    </rPh>
    <rPh sb="5" eb="8">
      <t>リカガク</t>
    </rPh>
    <rPh sb="8" eb="10">
      <t>ケンサ</t>
    </rPh>
    <rPh sb="11" eb="13">
      <t>セイタイ</t>
    </rPh>
    <rPh sb="13" eb="15">
      <t>ケンサ</t>
    </rPh>
    <rPh sb="15" eb="16">
      <t>トウ</t>
    </rPh>
    <rPh sb="17" eb="19">
      <t>ギョウム</t>
    </rPh>
    <phoneticPr fontId="20"/>
  </si>
  <si>
    <t>衛生検査所登録</t>
    <rPh sb="0" eb="2">
      <t>エイセイ</t>
    </rPh>
    <rPh sb="2" eb="4">
      <t>ケンサ</t>
    </rPh>
    <rPh sb="4" eb="5">
      <t>ショ</t>
    </rPh>
    <rPh sb="5" eb="7">
      <t>トウロク</t>
    </rPh>
    <phoneticPr fontId="20"/>
  </si>
  <si>
    <t>他に分類されない検査、測定又は調査に係る業務</t>
    <rPh sb="0" eb="1">
      <t>ホカ</t>
    </rPh>
    <rPh sb="18" eb="19">
      <t>カカ</t>
    </rPh>
    <phoneticPr fontId="20"/>
  </si>
  <si>
    <r>
      <t>福祉施策に関連する計画等の策定</t>
    </r>
    <r>
      <rPr>
        <sz val="11"/>
        <color indexed="8"/>
        <rFont val="ＭＳ ゴシック"/>
        <family val="3"/>
        <charset val="128"/>
      </rPr>
      <t>及び進行管理</t>
    </r>
    <r>
      <rPr>
        <sz val="11"/>
        <rFont val="ＭＳ ゴシック"/>
        <family val="3"/>
        <charset val="128"/>
      </rPr>
      <t>に関する業務</t>
    </r>
    <rPh sb="0" eb="2">
      <t>フクシ</t>
    </rPh>
    <rPh sb="2" eb="4">
      <t>シサク</t>
    </rPh>
    <rPh sb="5" eb="7">
      <t>カンレン</t>
    </rPh>
    <rPh sb="9" eb="11">
      <t>ケイカク</t>
    </rPh>
    <rPh sb="11" eb="12">
      <t>トウ</t>
    </rPh>
    <rPh sb="13" eb="15">
      <t>サクテイ</t>
    </rPh>
    <rPh sb="15" eb="16">
      <t>オヨ</t>
    </rPh>
    <rPh sb="17" eb="19">
      <t>シンコウ</t>
    </rPh>
    <rPh sb="19" eb="21">
      <t>カンリ</t>
    </rPh>
    <rPh sb="22" eb="23">
      <t>カン</t>
    </rPh>
    <rPh sb="25" eb="27">
      <t>ギョウム</t>
    </rPh>
    <phoneticPr fontId="20"/>
  </si>
  <si>
    <r>
      <t>基本構想、総合振興計画等の策定</t>
    </r>
    <r>
      <rPr>
        <sz val="11"/>
        <color indexed="8"/>
        <rFont val="ＭＳ ゴシック"/>
        <family val="3"/>
        <charset val="128"/>
      </rPr>
      <t>及び進行管理</t>
    </r>
    <r>
      <rPr>
        <sz val="11"/>
        <rFont val="ＭＳ ゴシック"/>
        <family val="3"/>
        <charset val="128"/>
      </rPr>
      <t>に関する業務</t>
    </r>
    <rPh sb="0" eb="2">
      <t>キホン</t>
    </rPh>
    <rPh sb="2" eb="4">
      <t>コウソウ</t>
    </rPh>
    <rPh sb="5" eb="7">
      <t>ソウゴウ</t>
    </rPh>
    <rPh sb="7" eb="9">
      <t>シンコウ</t>
    </rPh>
    <rPh sb="9" eb="11">
      <t>ケイカク</t>
    </rPh>
    <rPh sb="11" eb="12">
      <t>トウ</t>
    </rPh>
    <rPh sb="13" eb="15">
      <t>サクテイ</t>
    </rPh>
    <rPh sb="15" eb="16">
      <t>オヨ</t>
    </rPh>
    <rPh sb="17" eb="19">
      <t>シンコウ</t>
    </rPh>
    <rPh sb="19" eb="21">
      <t>カンリ</t>
    </rPh>
    <rPh sb="22" eb="23">
      <t>カン</t>
    </rPh>
    <rPh sb="25" eb="27">
      <t>ギョウム</t>
    </rPh>
    <phoneticPr fontId="20"/>
  </si>
  <si>
    <t>建設コンサル（都市計画部門）、福祉・総合計画以外の計画の策定及び進行管理に係る業務</t>
    <rPh sb="0" eb="2">
      <t>ケンセツ</t>
    </rPh>
    <rPh sb="7" eb="9">
      <t>トシ</t>
    </rPh>
    <rPh sb="9" eb="11">
      <t>ケイカク</t>
    </rPh>
    <rPh sb="11" eb="13">
      <t>ブモン</t>
    </rPh>
    <rPh sb="15" eb="17">
      <t>フクシ</t>
    </rPh>
    <rPh sb="18" eb="20">
      <t>ソウゴウ</t>
    </rPh>
    <rPh sb="20" eb="22">
      <t>ケイカク</t>
    </rPh>
    <rPh sb="22" eb="24">
      <t>イガイ</t>
    </rPh>
    <rPh sb="25" eb="27">
      <t>ケイカク</t>
    </rPh>
    <rPh sb="28" eb="30">
      <t>サクテイ</t>
    </rPh>
    <rPh sb="30" eb="31">
      <t>オヨ</t>
    </rPh>
    <rPh sb="32" eb="34">
      <t>シンコウ</t>
    </rPh>
    <rPh sb="34" eb="36">
      <t>カンリ</t>
    </rPh>
    <rPh sb="37" eb="38">
      <t>カカ</t>
    </rPh>
    <rPh sb="39" eb="41">
      <t>ギョウム</t>
    </rPh>
    <phoneticPr fontId="20"/>
  </si>
  <si>
    <t>コンピュータシステムの開発、プログラムの開発、改正等の業務</t>
    <rPh sb="11" eb="13">
      <t>カイハツ</t>
    </rPh>
    <rPh sb="20" eb="22">
      <t>カイハツ</t>
    </rPh>
    <rPh sb="23" eb="25">
      <t>カイセイ</t>
    </rPh>
    <rPh sb="25" eb="26">
      <t>トウ</t>
    </rPh>
    <rPh sb="27" eb="29">
      <t>ギョウム</t>
    </rPh>
    <phoneticPr fontId="20"/>
  </si>
  <si>
    <t>情報のデータ化、ＯＣＲ処理等の業務</t>
    <rPh sb="0" eb="2">
      <t>ジョウホウ</t>
    </rPh>
    <rPh sb="6" eb="7">
      <t>カ</t>
    </rPh>
    <rPh sb="11" eb="13">
      <t>ショリ</t>
    </rPh>
    <rPh sb="13" eb="14">
      <t>トウ</t>
    </rPh>
    <rPh sb="15" eb="17">
      <t>ギョウム</t>
    </rPh>
    <phoneticPr fontId="20"/>
  </si>
  <si>
    <t>コンピューターシステムの保守</t>
    <rPh sb="12" eb="14">
      <t>ホシュ</t>
    </rPh>
    <phoneticPr fontId="20"/>
  </si>
  <si>
    <t>データの入力を中心とした業務（パンチ等）</t>
    <rPh sb="4" eb="6">
      <t>ニュウリョク</t>
    </rPh>
    <rPh sb="7" eb="9">
      <t>チュウシン</t>
    </rPh>
    <rPh sb="12" eb="14">
      <t>ギョウム</t>
    </rPh>
    <rPh sb="18" eb="19">
      <t>トウ</t>
    </rPh>
    <phoneticPr fontId="20"/>
  </si>
  <si>
    <t>他に分類されない電算、コンピュータに係る業務</t>
    <rPh sb="0" eb="1">
      <t>ホカ</t>
    </rPh>
    <rPh sb="18" eb="19">
      <t>カカ</t>
    </rPh>
    <phoneticPr fontId="20"/>
  </si>
  <si>
    <t>マイクロフィルムの作成、データ入力等</t>
    <rPh sb="9" eb="11">
      <t>サクセイ</t>
    </rPh>
    <rPh sb="15" eb="17">
      <t>ニュウリョク</t>
    </rPh>
    <rPh sb="17" eb="18">
      <t>トウ</t>
    </rPh>
    <phoneticPr fontId="20"/>
  </si>
  <si>
    <t>ファイリングシステム、文書の保管等文書管理に係る業務</t>
    <rPh sb="11" eb="13">
      <t>ブンショ</t>
    </rPh>
    <rPh sb="14" eb="16">
      <t>ホカン</t>
    </rPh>
    <rPh sb="16" eb="17">
      <t>トウ</t>
    </rPh>
    <rPh sb="17" eb="19">
      <t>ブンショ</t>
    </rPh>
    <rPh sb="19" eb="21">
      <t>カンリ</t>
    </rPh>
    <rPh sb="22" eb="23">
      <t>カカ</t>
    </rPh>
    <rPh sb="24" eb="26">
      <t>ギョウム</t>
    </rPh>
    <phoneticPr fontId="20"/>
  </si>
  <si>
    <t>郵便物等の封入及び封緘業務、シールによる封緘等</t>
    <rPh sb="0" eb="3">
      <t>ユウビンブツ</t>
    </rPh>
    <rPh sb="3" eb="4">
      <t>トウ</t>
    </rPh>
    <rPh sb="5" eb="7">
      <t>フウニュウ</t>
    </rPh>
    <rPh sb="7" eb="8">
      <t>オヨ</t>
    </rPh>
    <rPh sb="9" eb="11">
      <t>フウカン</t>
    </rPh>
    <rPh sb="11" eb="13">
      <t>ギョウム</t>
    </rPh>
    <rPh sb="20" eb="22">
      <t>フウカン</t>
    </rPh>
    <rPh sb="22" eb="23">
      <t>トウ</t>
    </rPh>
    <phoneticPr fontId="20"/>
  </si>
  <si>
    <t>他に分類されない文書管理に係る業務</t>
    <rPh sb="0" eb="1">
      <t>ホカ</t>
    </rPh>
    <rPh sb="2" eb="4">
      <t>ブンルイ</t>
    </rPh>
    <rPh sb="8" eb="10">
      <t>ブンショ</t>
    </rPh>
    <rPh sb="10" eb="12">
      <t>カンリ</t>
    </rPh>
    <rPh sb="13" eb="14">
      <t>カカ</t>
    </rPh>
    <rPh sb="15" eb="17">
      <t>ギョウム</t>
    </rPh>
    <phoneticPr fontId="20"/>
  </si>
  <si>
    <t>訪問介護、訪問リハビリ等の福祉サービス業務</t>
    <rPh sb="0" eb="2">
      <t>ホウモン</t>
    </rPh>
    <rPh sb="2" eb="4">
      <t>カイゴ</t>
    </rPh>
    <rPh sb="5" eb="7">
      <t>ホウモン</t>
    </rPh>
    <rPh sb="11" eb="12">
      <t>トウ</t>
    </rPh>
    <rPh sb="13" eb="15">
      <t>フクシ</t>
    </rPh>
    <rPh sb="19" eb="21">
      <t>ギョウム</t>
    </rPh>
    <phoneticPr fontId="20"/>
  </si>
  <si>
    <t>訪問入浴等の福祉サービス業務</t>
    <rPh sb="0" eb="2">
      <t>ホウモン</t>
    </rPh>
    <rPh sb="2" eb="4">
      <t>ニュウヨク</t>
    </rPh>
    <rPh sb="4" eb="5">
      <t>トウ</t>
    </rPh>
    <rPh sb="6" eb="8">
      <t>フクシ</t>
    </rPh>
    <rPh sb="12" eb="14">
      <t>ギョウム</t>
    </rPh>
    <phoneticPr fontId="20"/>
  </si>
  <si>
    <t>配食等の福祉サービス業務</t>
    <rPh sb="0" eb="1">
      <t>クバ</t>
    </rPh>
    <rPh sb="1" eb="2">
      <t>ショク</t>
    </rPh>
    <rPh sb="2" eb="3">
      <t>トウ</t>
    </rPh>
    <rPh sb="4" eb="6">
      <t>フクシ</t>
    </rPh>
    <rPh sb="10" eb="12">
      <t>ギョウム</t>
    </rPh>
    <phoneticPr fontId="20"/>
  </si>
  <si>
    <t>他に分類されない福祉サービスに係る業務</t>
    <rPh sb="0" eb="1">
      <t>ホカ</t>
    </rPh>
    <rPh sb="2" eb="4">
      <t>ブンルイ</t>
    </rPh>
    <rPh sb="8" eb="10">
      <t>フクシ</t>
    </rPh>
    <rPh sb="15" eb="16">
      <t>カカ</t>
    </rPh>
    <rPh sb="17" eb="19">
      <t>ギョウム</t>
    </rPh>
    <phoneticPr fontId="20"/>
  </si>
  <si>
    <t>道路、河川、苑地、下水道以外の消毒・害虫駆除、家屋の消毒等の業務（道路、河川、苑地、下水道については申請区分「土木施設維持管理」）</t>
    <rPh sb="0" eb="2">
      <t>ドウロ</t>
    </rPh>
    <rPh sb="3" eb="5">
      <t>カセン</t>
    </rPh>
    <rPh sb="6" eb="7">
      <t>エン</t>
    </rPh>
    <rPh sb="7" eb="8">
      <t>チ</t>
    </rPh>
    <rPh sb="9" eb="12">
      <t>ゲスイドウ</t>
    </rPh>
    <rPh sb="12" eb="14">
      <t>イガイ</t>
    </rPh>
    <rPh sb="15" eb="17">
      <t>ショウドク</t>
    </rPh>
    <rPh sb="18" eb="20">
      <t>ガイチュウ</t>
    </rPh>
    <rPh sb="20" eb="22">
      <t>クジョ</t>
    </rPh>
    <rPh sb="23" eb="25">
      <t>カオク</t>
    </rPh>
    <rPh sb="26" eb="28">
      <t>ショウドク</t>
    </rPh>
    <rPh sb="28" eb="29">
      <t>トウ</t>
    </rPh>
    <rPh sb="30" eb="32">
      <t>ギョウム</t>
    </rPh>
    <rPh sb="33" eb="35">
      <t>ドウロ</t>
    </rPh>
    <rPh sb="36" eb="38">
      <t>カセン</t>
    </rPh>
    <rPh sb="39" eb="40">
      <t>ソノ</t>
    </rPh>
    <rPh sb="40" eb="41">
      <t>チ</t>
    </rPh>
    <rPh sb="42" eb="45">
      <t>ゲスイドウ</t>
    </rPh>
    <rPh sb="50" eb="52">
      <t>シンセイ</t>
    </rPh>
    <rPh sb="52" eb="54">
      <t>クブン</t>
    </rPh>
    <rPh sb="55" eb="57">
      <t>ドボク</t>
    </rPh>
    <rPh sb="57" eb="59">
      <t>シセツ</t>
    </rPh>
    <rPh sb="59" eb="61">
      <t>イジ</t>
    </rPh>
    <rPh sb="61" eb="63">
      <t>カンリ</t>
    </rPh>
    <phoneticPr fontId="20"/>
  </si>
  <si>
    <t>不動産の鑑定業務</t>
    <rPh sb="0" eb="3">
      <t>フドウサン</t>
    </rPh>
    <rPh sb="4" eb="6">
      <t>カンテイ</t>
    </rPh>
    <rPh sb="6" eb="8">
      <t>ギョウム</t>
    </rPh>
    <phoneticPr fontId="20"/>
  </si>
  <si>
    <t>弁護士、司法書士、弁理士、会計士、監査法人等</t>
    <rPh sb="0" eb="2">
      <t>ベンゴ</t>
    </rPh>
    <rPh sb="2" eb="3">
      <t>シ</t>
    </rPh>
    <rPh sb="4" eb="6">
      <t>シホウ</t>
    </rPh>
    <rPh sb="6" eb="8">
      <t>ショシ</t>
    </rPh>
    <rPh sb="9" eb="12">
      <t>ベンリシ</t>
    </rPh>
    <rPh sb="13" eb="15">
      <t>カイケイ</t>
    </rPh>
    <rPh sb="15" eb="16">
      <t>シ</t>
    </rPh>
    <rPh sb="17" eb="19">
      <t>カンサ</t>
    </rPh>
    <rPh sb="19" eb="21">
      <t>ホウジン</t>
    </rPh>
    <rPh sb="21" eb="22">
      <t>トウ</t>
    </rPh>
    <phoneticPr fontId="20"/>
  </si>
  <si>
    <t>保健医療、診察、予防指導等</t>
    <rPh sb="0" eb="2">
      <t>ホケン</t>
    </rPh>
    <rPh sb="2" eb="4">
      <t>イリョウ</t>
    </rPh>
    <rPh sb="5" eb="7">
      <t>シンサツ</t>
    </rPh>
    <rPh sb="8" eb="10">
      <t>ヨボウ</t>
    </rPh>
    <rPh sb="10" eb="12">
      <t>シドウ</t>
    </rPh>
    <rPh sb="12" eb="13">
      <t>トウ</t>
    </rPh>
    <phoneticPr fontId="20"/>
  </si>
  <si>
    <t>事務補助、人材派遣等、労働者派遣に関する業務</t>
    <rPh sb="0" eb="2">
      <t>ジム</t>
    </rPh>
    <rPh sb="2" eb="4">
      <t>ホジョ</t>
    </rPh>
    <rPh sb="5" eb="7">
      <t>ジンザイ</t>
    </rPh>
    <rPh sb="7" eb="9">
      <t>ハケン</t>
    </rPh>
    <rPh sb="9" eb="10">
      <t>トウ</t>
    </rPh>
    <rPh sb="11" eb="14">
      <t>ロウドウシャ</t>
    </rPh>
    <rPh sb="14" eb="16">
      <t>ハケン</t>
    </rPh>
    <rPh sb="17" eb="18">
      <t>カン</t>
    </rPh>
    <rPh sb="20" eb="22">
      <t>ギョウム</t>
    </rPh>
    <phoneticPr fontId="20"/>
  </si>
  <si>
    <t>倉庫等による物品の保管に関する業務</t>
    <rPh sb="0" eb="2">
      <t>ソウコ</t>
    </rPh>
    <rPh sb="2" eb="3">
      <t>トウ</t>
    </rPh>
    <rPh sb="6" eb="8">
      <t>ブッピン</t>
    </rPh>
    <rPh sb="9" eb="11">
      <t>ホカン</t>
    </rPh>
    <rPh sb="12" eb="13">
      <t>カン</t>
    </rPh>
    <rPh sb="15" eb="17">
      <t>ギョウム</t>
    </rPh>
    <phoneticPr fontId="20"/>
  </si>
  <si>
    <t>発達検査、各種試験等の業務</t>
    <rPh sb="0" eb="2">
      <t>ハッタツ</t>
    </rPh>
    <rPh sb="2" eb="4">
      <t>ケンサ</t>
    </rPh>
    <rPh sb="5" eb="7">
      <t>カクシュ</t>
    </rPh>
    <rPh sb="7" eb="9">
      <t>シケン</t>
    </rPh>
    <rPh sb="9" eb="10">
      <t>トウ</t>
    </rPh>
    <rPh sb="11" eb="13">
      <t>ギョウム</t>
    </rPh>
    <phoneticPr fontId="20"/>
  </si>
  <si>
    <t>気象観測・天気予報の情報提供などに関する業務</t>
    <rPh sb="0" eb="2">
      <t>キショウ</t>
    </rPh>
    <rPh sb="2" eb="4">
      <t>カンソク</t>
    </rPh>
    <rPh sb="5" eb="7">
      <t>テンキ</t>
    </rPh>
    <rPh sb="7" eb="9">
      <t>ヨホウ</t>
    </rPh>
    <rPh sb="10" eb="12">
      <t>ジョウホウ</t>
    </rPh>
    <rPh sb="12" eb="14">
      <t>テイキョウ</t>
    </rPh>
    <rPh sb="17" eb="18">
      <t>カン</t>
    </rPh>
    <rPh sb="20" eb="22">
      <t>ギョウム</t>
    </rPh>
    <phoneticPr fontId="20"/>
  </si>
  <si>
    <t>どの分野にも分類されない業務（例：講演、修繕）</t>
    <rPh sb="2" eb="4">
      <t>ブンヤ</t>
    </rPh>
    <rPh sb="6" eb="8">
      <t>ブンルイ</t>
    </rPh>
    <rPh sb="12" eb="14">
      <t>ギョウム</t>
    </rPh>
    <phoneticPr fontId="20"/>
  </si>
  <si>
    <t>・申請した業務名（大項目）（確認用）</t>
    <rPh sb="1" eb="3">
      <t>シンセイ</t>
    </rPh>
    <rPh sb="5" eb="8">
      <t>ギョウムメイ</t>
    </rPh>
    <rPh sb="9" eb="12">
      <t>ダイコウモク</t>
    </rPh>
    <rPh sb="14" eb="17">
      <t>カクニンヨウ</t>
    </rPh>
    <phoneticPr fontId="139"/>
  </si>
  <si>
    <t>・申請した受注希望業務（小項目）（確認用）</t>
    <rPh sb="1" eb="3">
      <t>シンセイ</t>
    </rPh>
    <rPh sb="5" eb="7">
      <t>ジュチュウ</t>
    </rPh>
    <rPh sb="7" eb="9">
      <t>キボウ</t>
    </rPh>
    <rPh sb="9" eb="11">
      <t>ギョウム</t>
    </rPh>
    <rPh sb="12" eb="15">
      <t>ショウコウモク</t>
    </rPh>
    <rPh sb="17" eb="20">
      <t>カクニンヨウ</t>
    </rPh>
    <phoneticPr fontId="139"/>
  </si>
  <si>
    <t>登録等コード</t>
    <rPh sb="0" eb="2">
      <t>トウロク</t>
    </rPh>
    <rPh sb="2" eb="3">
      <t>トウ</t>
    </rPh>
    <phoneticPr fontId="3"/>
  </si>
  <si>
    <t>許可・認可・登録等名称</t>
    <rPh sb="0" eb="2">
      <t>キョカ</t>
    </rPh>
    <rPh sb="3" eb="5">
      <t>ニンカ</t>
    </rPh>
    <rPh sb="6" eb="8">
      <t>トウロク</t>
    </rPh>
    <rPh sb="8" eb="9">
      <t>トウ</t>
    </rPh>
    <rPh sb="9" eb="11">
      <t>メイショウ</t>
    </rPh>
    <phoneticPr fontId="3"/>
  </si>
  <si>
    <t>人</t>
    <rPh sb="0" eb="1">
      <t>ニン</t>
    </rPh>
    <phoneticPr fontId="3"/>
  </si>
  <si>
    <t>発注者</t>
    <rPh sb="0" eb="3">
      <t>ハッチュウシャ</t>
    </rPh>
    <phoneticPr fontId="3"/>
  </si>
  <si>
    <t>・貴社の提出書類</t>
    <rPh sb="1" eb="3">
      <t>キシャ</t>
    </rPh>
    <rPh sb="4" eb="6">
      <t>テイシュツ</t>
    </rPh>
    <rPh sb="6" eb="8">
      <t>ショルイ</t>
    </rPh>
    <phoneticPr fontId="3"/>
  </si>
  <si>
    <t>・委託様式１</t>
    <rPh sb="1" eb="3">
      <t>イタク</t>
    </rPh>
    <rPh sb="3" eb="5">
      <t>ヨウシキ</t>
    </rPh>
    <phoneticPr fontId="3"/>
  </si>
  <si>
    <t>・委託様式２</t>
    <rPh sb="1" eb="3">
      <t>イタク</t>
    </rPh>
    <rPh sb="3" eb="5">
      <t>ヨウシキ</t>
    </rPh>
    <phoneticPr fontId="3"/>
  </si>
  <si>
    <t>・委託様式３</t>
    <rPh sb="1" eb="3">
      <t>イタク</t>
    </rPh>
    <rPh sb="3" eb="5">
      <t>ヨウシキ</t>
    </rPh>
    <phoneticPr fontId="3"/>
  </si>
  <si>
    <t>・委託様式４</t>
    <rPh sb="1" eb="3">
      <t>イタク</t>
    </rPh>
    <rPh sb="3" eb="5">
      <t>ヨウシキ</t>
    </rPh>
    <phoneticPr fontId="3"/>
  </si>
  <si>
    <t>・委託様式５</t>
    <rPh sb="1" eb="3">
      <t>イタク</t>
    </rPh>
    <rPh sb="3" eb="5">
      <t>ヨウシキ</t>
    </rPh>
    <phoneticPr fontId="3"/>
  </si>
  <si>
    <t>・委託様式６</t>
    <rPh sb="1" eb="3">
      <t>イタク</t>
    </rPh>
    <rPh sb="3" eb="5">
      <t>ヨウシキ</t>
    </rPh>
    <phoneticPr fontId="3"/>
  </si>
  <si>
    <t>・委託様式７</t>
    <rPh sb="1" eb="3">
      <t>イタク</t>
    </rPh>
    <rPh sb="3" eb="5">
      <t>ヨウシキ</t>
    </rPh>
    <phoneticPr fontId="3"/>
  </si>
  <si>
    <t>・委託様式８</t>
    <rPh sb="1" eb="3">
      <t>イタク</t>
    </rPh>
    <rPh sb="3" eb="5">
      <t>ヨウシキ</t>
    </rPh>
    <phoneticPr fontId="3"/>
  </si>
  <si>
    <t>・委託様式９</t>
    <rPh sb="1" eb="3">
      <t>イタク</t>
    </rPh>
    <rPh sb="3" eb="5">
      <t>ヨウシキ</t>
    </rPh>
    <phoneticPr fontId="3"/>
  </si>
  <si>
    <t>受付証</t>
    <rPh sb="0" eb="2">
      <t>ウケツケ</t>
    </rPh>
    <rPh sb="2" eb="3">
      <t>ショウ</t>
    </rPh>
    <phoneticPr fontId="3"/>
  </si>
  <si>
    <t>委託様式１</t>
    <rPh sb="0" eb="2">
      <t>イタク</t>
    </rPh>
    <rPh sb="2" eb="4">
      <t>ヨウシキ</t>
    </rPh>
    <phoneticPr fontId="3"/>
  </si>
  <si>
    <t>委託様式２</t>
    <rPh sb="0" eb="2">
      <t>イタク</t>
    </rPh>
    <rPh sb="2" eb="4">
      <t>ヨウシキ</t>
    </rPh>
    <phoneticPr fontId="20"/>
  </si>
  <si>
    <t>委託様式３</t>
    <rPh sb="0" eb="2">
      <t>イタク</t>
    </rPh>
    <rPh sb="2" eb="4">
      <t>ヨウシキ</t>
    </rPh>
    <phoneticPr fontId="20"/>
  </si>
  <si>
    <t>新たに入力が必要な項目はありません。</t>
    <rPh sb="0" eb="1">
      <t>アラ</t>
    </rPh>
    <rPh sb="3" eb="5">
      <t>ニュウリョク</t>
    </rPh>
    <rPh sb="6" eb="8">
      <t>ヒツヨウ</t>
    </rPh>
    <rPh sb="9" eb="11">
      <t>コウモク</t>
    </rPh>
    <phoneticPr fontId="3"/>
  </si>
  <si>
    <t>≪入力例≫さいたま産業株式会社</t>
    <rPh sb="9" eb="11">
      <t>サンギョウ</t>
    </rPh>
    <rPh sb="11" eb="15">
      <t>カブシキガイシャ</t>
    </rPh>
    <phoneticPr fontId="139"/>
  </si>
  <si>
    <t>≪入力例≫代表取締役</t>
    <rPh sb="5" eb="7">
      <t>ダイヒョウ</t>
    </rPh>
    <rPh sb="7" eb="10">
      <t>トリシマリヤク</t>
    </rPh>
    <phoneticPr fontId="139"/>
  </si>
  <si>
    <r>
      <rPr>
        <b/>
        <sz val="11"/>
        <rFont val="ＭＳ Ｐ明朝"/>
        <family val="1"/>
        <charset val="128"/>
      </rPr>
      <t>※</t>
    </r>
    <r>
      <rPr>
        <sz val="11"/>
        <rFont val="ＭＳ Ｐ明朝"/>
        <family val="1"/>
        <charset val="128"/>
      </rPr>
      <t>姓と名の間は空けずに記入</t>
    </r>
    <rPh sb="1" eb="2">
      <t>セイ</t>
    </rPh>
    <rPh sb="3" eb="4">
      <t>メイ</t>
    </rPh>
    <rPh sb="5" eb="6">
      <t>アイダ</t>
    </rPh>
    <rPh sb="7" eb="8">
      <t>ア</t>
    </rPh>
    <rPh sb="11" eb="13">
      <t>キニュウ</t>
    </rPh>
    <phoneticPr fontId="20"/>
  </si>
  <si>
    <t>≪記入例≫さいたま太郎</t>
    <phoneticPr fontId="20"/>
  </si>
  <si>
    <t>≪入力例≫さいたま市緑区中尾９７５－１</t>
    <rPh sb="1" eb="3">
      <t>ニュウリョク</t>
    </rPh>
    <rPh sb="3" eb="4">
      <t>レイ</t>
    </rPh>
    <phoneticPr fontId="3"/>
  </si>
  <si>
    <t>≪記入例≫さいたま次郎</t>
    <rPh sb="9" eb="11">
      <t>ジロウ</t>
    </rPh>
    <phoneticPr fontId="20"/>
  </si>
  <si>
    <t>≪記入例≫大宮支店</t>
    <rPh sb="5" eb="7">
      <t>オオミヤ</t>
    </rPh>
    <rPh sb="7" eb="9">
      <t>シテン</t>
    </rPh>
    <phoneticPr fontId="20"/>
  </si>
  <si>
    <t>⑴「゛」「゜」をつけた文字は1マスに記入し、「･」等には1マス使う　
⑵「商号又は名称」は記入せずに、営業所や支店名等のみ記入</t>
    <rPh sb="11" eb="13">
      <t>モジ</t>
    </rPh>
    <rPh sb="18" eb="20">
      <t>キニュウ</t>
    </rPh>
    <rPh sb="25" eb="26">
      <t>トウ</t>
    </rPh>
    <rPh sb="31" eb="32">
      <t>ツカ</t>
    </rPh>
    <rPh sb="37" eb="39">
      <t>ショウゴウ</t>
    </rPh>
    <rPh sb="39" eb="40">
      <t>マタ</t>
    </rPh>
    <rPh sb="41" eb="43">
      <t>メイショウ</t>
    </rPh>
    <rPh sb="45" eb="47">
      <t>キニュウ</t>
    </rPh>
    <rPh sb="51" eb="54">
      <t>エイギョウショ</t>
    </rPh>
    <rPh sb="55" eb="58">
      <t>シテンメイ</t>
    </rPh>
    <rPh sb="58" eb="59">
      <t>トウ</t>
    </rPh>
    <rPh sb="61" eb="63">
      <t>キニュウ</t>
    </rPh>
    <phoneticPr fontId="20"/>
  </si>
  <si>
    <t>≪入力例≫支店長</t>
    <rPh sb="5" eb="8">
      <t>シテンチョウ</t>
    </rPh>
    <phoneticPr fontId="3"/>
  </si>
  <si>
    <t>②法人番号</t>
    <rPh sb="1" eb="3">
      <t>ホウジン</t>
    </rPh>
    <rPh sb="3" eb="5">
      <t>バンゴウ</t>
    </rPh>
    <phoneticPr fontId="20"/>
  </si>
  <si>
    <r>
      <rPr>
        <b/>
        <sz val="16"/>
        <color theme="0"/>
        <rFont val="メイリオ"/>
        <family val="3"/>
        <charset val="128"/>
      </rPr>
      <t xml:space="preserve"> ※『法人番号確認書類』</t>
    </r>
    <r>
      <rPr>
        <b/>
        <sz val="16"/>
        <color theme="0"/>
        <rFont val="ＭＳ Ｐ明朝"/>
        <family val="1"/>
        <charset val="128"/>
      </rPr>
      <t>のとおり記入</t>
    </r>
    <rPh sb="3" eb="5">
      <t>ホウジン</t>
    </rPh>
    <rPh sb="5" eb="7">
      <t>バンゴウ</t>
    </rPh>
    <rPh sb="7" eb="9">
      <t>カクニン</t>
    </rPh>
    <rPh sb="9" eb="11">
      <t>ショルイ</t>
    </rPh>
    <rPh sb="16" eb="18">
      <t>キニュウ</t>
    </rPh>
    <phoneticPr fontId="20"/>
  </si>
  <si>
    <t>≪入力例≫7770123456789</t>
    <rPh sb="1" eb="3">
      <t>ニュウリョク</t>
    </rPh>
    <rPh sb="3" eb="4">
      <t>レイ</t>
    </rPh>
    <phoneticPr fontId="3"/>
  </si>
  <si>
    <t>●市外局番から入力してください。</t>
    <rPh sb="7" eb="9">
      <t>ニュウリョク</t>
    </rPh>
    <phoneticPr fontId="139"/>
  </si>
  <si>
    <t>へ</t>
    <phoneticPr fontId="3"/>
  </si>
  <si>
    <t>≪入力例≫ 1</t>
    <phoneticPr fontId="139"/>
  </si>
  <si>
    <t>年号</t>
    <rPh sb="0" eb="2">
      <t>ネンゴウ</t>
    </rPh>
    <phoneticPr fontId="3"/>
  </si>
  <si>
    <t>※年号はドロップダウンリストから選択してください。</t>
    <rPh sb="1" eb="3">
      <t>ネンゴウ</t>
    </rPh>
    <rPh sb="16" eb="18">
      <t>センタク</t>
    </rPh>
    <phoneticPr fontId="3"/>
  </si>
  <si>
    <t>警備業法に基づく認定</t>
    <phoneticPr fontId="20"/>
  </si>
  <si>
    <t>その他の建物管理等</t>
    <phoneticPr fontId="20"/>
  </si>
  <si>
    <t>貯水槽清掃</t>
    <phoneticPr fontId="20"/>
  </si>
  <si>
    <t>浄化槽清掃</t>
    <phoneticPr fontId="20"/>
  </si>
  <si>
    <t>その他の清掃</t>
    <phoneticPr fontId="20"/>
  </si>
  <si>
    <t>ごみ処理施設運転管理</t>
    <phoneticPr fontId="20"/>
  </si>
  <si>
    <t>下水処理施設運転管理</t>
    <phoneticPr fontId="20"/>
  </si>
  <si>
    <t>ポンプ場運転管理</t>
    <phoneticPr fontId="20"/>
  </si>
  <si>
    <t>スポーツ施設運転管理</t>
    <phoneticPr fontId="20"/>
  </si>
  <si>
    <t>スポーツ施設運転管理</t>
    <phoneticPr fontId="20"/>
  </si>
  <si>
    <t>その他の施設運転管理</t>
    <phoneticPr fontId="20"/>
  </si>
  <si>
    <t>産業廃棄物収集運搬</t>
    <phoneticPr fontId="20"/>
  </si>
  <si>
    <t>産業廃棄物処分</t>
    <phoneticPr fontId="20"/>
  </si>
  <si>
    <t>廃棄物再生処理</t>
    <phoneticPr fontId="20"/>
  </si>
  <si>
    <t>その他の廃棄物処理</t>
    <phoneticPr fontId="20"/>
  </si>
  <si>
    <t>その他の運送・運行</t>
    <phoneticPr fontId="20"/>
  </si>
  <si>
    <t>食品関係営業許可</t>
    <phoneticPr fontId="20"/>
  </si>
  <si>
    <t>その他の給食</t>
    <phoneticPr fontId="20"/>
  </si>
  <si>
    <t>屋外広告業登録</t>
    <phoneticPr fontId="20"/>
  </si>
  <si>
    <t>デザイン</t>
    <phoneticPr fontId="20"/>
  </si>
  <si>
    <t>コンピュータ関連</t>
    <phoneticPr fontId="20"/>
  </si>
  <si>
    <t>その他の製作等</t>
    <phoneticPr fontId="20"/>
  </si>
  <si>
    <t>水質検査機関・簡易専用水道検査機関登録</t>
    <phoneticPr fontId="20"/>
  </si>
  <si>
    <t>作業環境測定機関登録</t>
    <phoneticPr fontId="20"/>
  </si>
  <si>
    <t>交通量調査</t>
    <phoneticPr fontId="20"/>
  </si>
  <si>
    <t>衛生検査</t>
    <phoneticPr fontId="20"/>
  </si>
  <si>
    <t>その他の検査･測定･調査</t>
    <phoneticPr fontId="20"/>
  </si>
  <si>
    <t>総合計画</t>
    <phoneticPr fontId="20"/>
  </si>
  <si>
    <t>総合計画</t>
    <phoneticPr fontId="20"/>
  </si>
  <si>
    <t>その他の計画策定</t>
    <phoneticPr fontId="20"/>
  </si>
  <si>
    <t>その他の計画策定</t>
    <phoneticPr fontId="20"/>
  </si>
  <si>
    <t>その他の電算</t>
    <phoneticPr fontId="20"/>
  </si>
  <si>
    <t>マイクロフィルム</t>
    <phoneticPr fontId="20"/>
  </si>
  <si>
    <t>その他の文書管理</t>
    <phoneticPr fontId="20"/>
  </si>
  <si>
    <t>その他の文書管理</t>
    <phoneticPr fontId="20"/>
  </si>
  <si>
    <t>介護保険法に基づく指定・許可</t>
    <phoneticPr fontId="20"/>
  </si>
  <si>
    <t>予報業務許可</t>
    <phoneticPr fontId="20"/>
  </si>
  <si>
    <t>申請業務</t>
    <rPh sb="0" eb="2">
      <t>シンセイ</t>
    </rPh>
    <rPh sb="2" eb="4">
      <t>ギョウム</t>
    </rPh>
    <phoneticPr fontId="3"/>
  </si>
  <si>
    <t>下の申請業務（大項目）名をクリックすると、クリックした業務名まで移動します。</t>
    <rPh sb="0" eb="1">
      <t>シタ</t>
    </rPh>
    <rPh sb="2" eb="4">
      <t>シンセイ</t>
    </rPh>
    <rPh sb="4" eb="6">
      <t>ギョウム</t>
    </rPh>
    <rPh sb="7" eb="10">
      <t>ダイコウモク</t>
    </rPh>
    <rPh sb="11" eb="12">
      <t>メイ</t>
    </rPh>
    <rPh sb="27" eb="30">
      <t>ギョウムメイ</t>
    </rPh>
    <rPh sb="32" eb="34">
      <t>イドウ</t>
    </rPh>
    <phoneticPr fontId="139"/>
  </si>
  <si>
    <t>上で選択した申請業務（大項目）の中から、最も受注を希望する業務を１つ選択し、その業務コードと業務名（大項目）を転記</t>
    <rPh sb="0" eb="1">
      <t>ウエ</t>
    </rPh>
    <rPh sb="2" eb="4">
      <t>センタク</t>
    </rPh>
    <rPh sb="6" eb="8">
      <t>シンセイ</t>
    </rPh>
    <rPh sb="8" eb="10">
      <t>ギョウム</t>
    </rPh>
    <rPh sb="11" eb="14">
      <t>ダイコウモク</t>
    </rPh>
    <rPh sb="16" eb="17">
      <t>ナカ</t>
    </rPh>
    <rPh sb="20" eb="21">
      <t>モット</t>
    </rPh>
    <rPh sb="22" eb="24">
      <t>ジュチュウ</t>
    </rPh>
    <rPh sb="25" eb="27">
      <t>キボウ</t>
    </rPh>
    <rPh sb="29" eb="31">
      <t>ギョウム</t>
    </rPh>
    <rPh sb="40" eb="42">
      <t>ギョウム</t>
    </rPh>
    <rPh sb="46" eb="48">
      <t>ギョウム</t>
    </rPh>
    <rPh sb="48" eb="49">
      <t>メイ</t>
    </rPh>
    <rPh sb="50" eb="53">
      <t>ダイコウモク</t>
    </rPh>
    <phoneticPr fontId="20"/>
  </si>
  <si>
    <t>人数</t>
    <rPh sb="0" eb="2">
      <t>ニンズウ</t>
    </rPh>
    <phoneticPr fontId="3"/>
  </si>
  <si>
    <t>人</t>
    <rPh sb="0" eb="1">
      <t>ヒト</t>
    </rPh>
    <phoneticPr fontId="3"/>
  </si>
  <si>
    <t>履歴（現在）事項全部証明書どおりに入力</t>
    <rPh sb="17" eb="19">
      <t>ニュウリョク</t>
    </rPh>
    <phoneticPr fontId="3"/>
  </si>
  <si>
    <t>（１２０文字以内で記入してください。）</t>
    <phoneticPr fontId="20"/>
  </si>
  <si>
    <t>③会社概要
（申請する業務についての説明等）</t>
    <rPh sb="1" eb="3">
      <t>カイシャ</t>
    </rPh>
    <rPh sb="3" eb="5">
      <t>ガイヨウ</t>
    </rPh>
    <rPh sb="7" eb="9">
      <t>シンセイ</t>
    </rPh>
    <phoneticPr fontId="20"/>
  </si>
  <si>
    <t>コード</t>
    <phoneticPr fontId="3"/>
  </si>
  <si>
    <t>業務名</t>
    <rPh sb="0" eb="2">
      <t>ギョウム</t>
    </rPh>
    <rPh sb="2" eb="3">
      <t>メイ</t>
    </rPh>
    <phoneticPr fontId="3"/>
  </si>
  <si>
    <t>（自動入力）</t>
    <rPh sb="1" eb="3">
      <t>ジドウ</t>
    </rPh>
    <rPh sb="3" eb="5">
      <t>ニュウリョク</t>
    </rPh>
    <phoneticPr fontId="3"/>
  </si>
  <si>
    <t>・受付証</t>
    <rPh sb="1" eb="3">
      <t>ウケツケ</t>
    </rPh>
    <rPh sb="3" eb="4">
      <t>ショウ</t>
    </rPh>
    <phoneticPr fontId="3"/>
  </si>
  <si>
    <t>申請業務</t>
    <rPh sb="0" eb="2">
      <t>シンセイ</t>
    </rPh>
    <rPh sb="2" eb="4">
      <t>ギョウム</t>
    </rPh>
    <phoneticPr fontId="3"/>
  </si>
  <si>
    <t>受注希望業務</t>
    <rPh sb="0" eb="2">
      <t>ジュチュウ</t>
    </rPh>
    <rPh sb="2" eb="4">
      <t>キボウ</t>
    </rPh>
    <rPh sb="4" eb="6">
      <t>ギョウム</t>
    </rPh>
    <phoneticPr fontId="3"/>
  </si>
  <si>
    <t>（大項目）</t>
    <rPh sb="1" eb="4">
      <t>ダイコウモク</t>
    </rPh>
    <phoneticPr fontId="3"/>
  </si>
  <si>
    <t>（小項目）</t>
    <rPh sb="1" eb="4">
      <t>ショウコウモク</t>
    </rPh>
    <phoneticPr fontId="3"/>
  </si>
  <si>
    <t>業務に関連する
許可・認可・登録等</t>
    <rPh sb="0" eb="2">
      <t>ギョウム</t>
    </rPh>
    <rPh sb="3" eb="5">
      <t>カンレン</t>
    </rPh>
    <rPh sb="8" eb="10">
      <t>キョカ</t>
    </rPh>
    <rPh sb="11" eb="13">
      <t>ニンカ</t>
    </rPh>
    <rPh sb="14" eb="16">
      <t>トウロク</t>
    </rPh>
    <rPh sb="16" eb="17">
      <t>トウ</t>
    </rPh>
    <phoneticPr fontId="139"/>
  </si>
  <si>
    <t>警備</t>
    <rPh sb="0" eb="2">
      <t>ケイビ</t>
    </rPh>
    <phoneticPr fontId="3"/>
  </si>
  <si>
    <t>清掃</t>
    <phoneticPr fontId="3"/>
  </si>
  <si>
    <t>保守点検</t>
    <phoneticPr fontId="3"/>
  </si>
  <si>
    <t>施設運転管理</t>
    <phoneticPr fontId="3"/>
  </si>
  <si>
    <t>廃棄物処理</t>
  </si>
  <si>
    <t>運送・運行</t>
  </si>
  <si>
    <t>給食</t>
  </si>
  <si>
    <t>イベント・催事</t>
  </si>
  <si>
    <t>検査・測定・調査</t>
    <phoneticPr fontId="3"/>
  </si>
  <si>
    <t>計画策定</t>
    <phoneticPr fontId="3"/>
  </si>
  <si>
    <t>電算</t>
    <phoneticPr fontId="3"/>
  </si>
  <si>
    <t>文書管理</t>
    <phoneticPr fontId="3"/>
  </si>
  <si>
    <t>その他</t>
    <phoneticPr fontId="3"/>
  </si>
  <si>
    <t>福祉
サービス</t>
    <phoneticPr fontId="3"/>
  </si>
  <si>
    <t>↓</t>
    <phoneticPr fontId="20"/>
  </si>
  <si>
    <t>・許可不要で専ら再生利用の目的となる廃棄物（古紙、古繊維、くず鉄、あきびん類）の運搬業務
・環境局と委託契約して行う業務
・市外の一般廃棄物収集運搬・処分業務
・他に分類されない廃棄物処理に係る業務</t>
    <rPh sb="42" eb="44">
      <t>ギョウム</t>
    </rPh>
    <rPh sb="56" eb="57">
      <t>オコナ</t>
    </rPh>
    <rPh sb="58" eb="60">
      <t>ギョウム</t>
    </rPh>
    <rPh sb="62" eb="63">
      <t>シ</t>
    </rPh>
    <rPh sb="63" eb="64">
      <t>ガイ</t>
    </rPh>
    <rPh sb="65" eb="67">
      <t>イッパン</t>
    </rPh>
    <rPh sb="67" eb="70">
      <t>ハイキブツ</t>
    </rPh>
    <rPh sb="70" eb="72">
      <t>シュウシュウ</t>
    </rPh>
    <rPh sb="72" eb="74">
      <t>ウンパン</t>
    </rPh>
    <rPh sb="75" eb="77">
      <t>ショブン</t>
    </rPh>
    <rPh sb="77" eb="79">
      <t>ギョウム</t>
    </rPh>
    <rPh sb="81" eb="82">
      <t>ホカ</t>
    </rPh>
    <rPh sb="83" eb="85">
      <t>ブンルイ</t>
    </rPh>
    <rPh sb="89" eb="92">
      <t>ハイキブツ</t>
    </rPh>
    <rPh sb="92" eb="94">
      <t>ショリ</t>
    </rPh>
    <rPh sb="95" eb="96">
      <t>カカ</t>
    </rPh>
    <rPh sb="97" eb="99">
      <t>ギョウム</t>
    </rPh>
    <phoneticPr fontId="3"/>
  </si>
  <si>
    <t>工事に関連しない分野における水質の検査（工事に関連する場合は、申請区分「設計・調査・測量」の建設コンサルの建設環境）</t>
    <rPh sb="0" eb="2">
      <t>コウジ</t>
    </rPh>
    <rPh sb="3" eb="5">
      <t>カンレン</t>
    </rPh>
    <rPh sb="8" eb="10">
      <t>ブンヤ</t>
    </rPh>
    <rPh sb="14" eb="16">
      <t>スイシツ</t>
    </rPh>
    <rPh sb="17" eb="19">
      <t>ケンサ</t>
    </rPh>
    <rPh sb="20" eb="22">
      <t>コウジ</t>
    </rPh>
    <rPh sb="23" eb="25">
      <t>カンレン</t>
    </rPh>
    <rPh sb="27" eb="29">
      <t>バアイ</t>
    </rPh>
    <rPh sb="31" eb="33">
      <t>シンセイ</t>
    </rPh>
    <rPh sb="33" eb="35">
      <t>クブン</t>
    </rPh>
    <rPh sb="36" eb="38">
      <t>セッケイ</t>
    </rPh>
    <rPh sb="39" eb="41">
      <t>チョウサ</t>
    </rPh>
    <rPh sb="42" eb="44">
      <t>ソクリョウ</t>
    </rPh>
    <rPh sb="46" eb="48">
      <t>ケンセツ</t>
    </rPh>
    <rPh sb="53" eb="55">
      <t>ケンセツ</t>
    </rPh>
    <rPh sb="55" eb="57">
      <t>カンキョウ</t>
    </rPh>
    <phoneticPr fontId="3"/>
  </si>
  <si>
    <t>工事に関連しない分野における大気の検査（工事に関連する場合は、申請区分「設計・調査・測量」の建設コンサルの建設環境）</t>
    <rPh sb="0" eb="2">
      <t>コウジ</t>
    </rPh>
    <rPh sb="3" eb="5">
      <t>カンレン</t>
    </rPh>
    <rPh sb="8" eb="10">
      <t>ブンヤ</t>
    </rPh>
    <rPh sb="14" eb="16">
      <t>タイキ</t>
    </rPh>
    <rPh sb="17" eb="19">
      <t>ケンサ</t>
    </rPh>
    <rPh sb="20" eb="22">
      <t>コウジ</t>
    </rPh>
    <rPh sb="23" eb="25">
      <t>カンレン</t>
    </rPh>
    <rPh sb="27" eb="29">
      <t>バアイ</t>
    </rPh>
    <rPh sb="46" eb="48">
      <t>ケンセツ</t>
    </rPh>
    <rPh sb="53" eb="55">
      <t>ケンセツ</t>
    </rPh>
    <rPh sb="55" eb="57">
      <t>カンキョウ</t>
    </rPh>
    <phoneticPr fontId="3"/>
  </si>
  <si>
    <t>工事に関連しない分野における環境測定等（工事に関連する場合は、申請区分「設計・調査・測量」の建設コンサルの建設環境）</t>
    <rPh sb="0" eb="2">
      <t>コウジ</t>
    </rPh>
    <rPh sb="3" eb="5">
      <t>カンレン</t>
    </rPh>
    <rPh sb="8" eb="10">
      <t>ブンヤ</t>
    </rPh>
    <rPh sb="14" eb="16">
      <t>カンキョウ</t>
    </rPh>
    <rPh sb="16" eb="18">
      <t>ソクテイ</t>
    </rPh>
    <rPh sb="18" eb="19">
      <t>トウ</t>
    </rPh>
    <rPh sb="20" eb="22">
      <t>コウジ</t>
    </rPh>
    <rPh sb="23" eb="25">
      <t>カンレン</t>
    </rPh>
    <rPh sb="27" eb="29">
      <t>バアイ</t>
    </rPh>
    <rPh sb="46" eb="48">
      <t>ケンセツ</t>
    </rPh>
    <rPh sb="53" eb="55">
      <t>ケンセツ</t>
    </rPh>
    <rPh sb="55" eb="57">
      <t>カンキョウ</t>
    </rPh>
    <phoneticPr fontId="3"/>
  </si>
  <si>
    <t>工事に関連しない分野における交通量調査等（工事に関連する場合は、申請区分「設計・調査・測量」の建設コンサルの道路等）</t>
    <rPh sb="0" eb="2">
      <t>コウジ</t>
    </rPh>
    <rPh sb="3" eb="5">
      <t>カンレン</t>
    </rPh>
    <rPh sb="8" eb="10">
      <t>ブンヤ</t>
    </rPh>
    <rPh sb="14" eb="16">
      <t>コウツウ</t>
    </rPh>
    <rPh sb="16" eb="17">
      <t>リョウ</t>
    </rPh>
    <rPh sb="17" eb="19">
      <t>チョウサ</t>
    </rPh>
    <rPh sb="19" eb="20">
      <t>トウ</t>
    </rPh>
    <rPh sb="21" eb="23">
      <t>コウジ</t>
    </rPh>
    <rPh sb="24" eb="26">
      <t>カンレン</t>
    </rPh>
    <rPh sb="28" eb="30">
      <t>バアイ</t>
    </rPh>
    <rPh sb="47" eb="49">
      <t>ケンセツ</t>
    </rPh>
    <rPh sb="54" eb="56">
      <t>ドウロ</t>
    </rPh>
    <rPh sb="56" eb="57">
      <t>トウ</t>
    </rPh>
    <phoneticPr fontId="3"/>
  </si>
  <si>
    <t>交通量調査</t>
    <phoneticPr fontId="20"/>
  </si>
  <si>
    <t>道路、河川、苑地、下水道以外の消毒・害虫駆除、家屋の消毒等の業務（道路、河川、苑地、下水道については申請区分「土木施設維持管理」）</t>
    <rPh sb="0" eb="2">
      <t>ドウロ</t>
    </rPh>
    <rPh sb="3" eb="5">
      <t>カセン</t>
    </rPh>
    <rPh sb="6" eb="7">
      <t>エン</t>
    </rPh>
    <rPh sb="7" eb="8">
      <t>チ</t>
    </rPh>
    <rPh sb="9" eb="12">
      <t>ゲスイドウ</t>
    </rPh>
    <rPh sb="12" eb="14">
      <t>イガイ</t>
    </rPh>
    <rPh sb="15" eb="17">
      <t>ショウドク</t>
    </rPh>
    <rPh sb="18" eb="20">
      <t>ガイチュウ</t>
    </rPh>
    <rPh sb="20" eb="22">
      <t>クジョ</t>
    </rPh>
    <rPh sb="23" eb="25">
      <t>カオク</t>
    </rPh>
    <rPh sb="26" eb="28">
      <t>ショウドク</t>
    </rPh>
    <rPh sb="28" eb="29">
      <t>トウ</t>
    </rPh>
    <rPh sb="30" eb="32">
      <t>ギョウム</t>
    </rPh>
    <rPh sb="33" eb="35">
      <t>ドウロ</t>
    </rPh>
    <rPh sb="36" eb="38">
      <t>カセン</t>
    </rPh>
    <rPh sb="39" eb="40">
      <t>ソノ</t>
    </rPh>
    <rPh sb="40" eb="41">
      <t>チ</t>
    </rPh>
    <rPh sb="42" eb="45">
      <t>ゲスイドウ</t>
    </rPh>
    <rPh sb="50" eb="52">
      <t>シンセイ</t>
    </rPh>
    <rPh sb="52" eb="54">
      <t>クブン</t>
    </rPh>
    <rPh sb="55" eb="57">
      <t>ドボク</t>
    </rPh>
    <rPh sb="57" eb="59">
      <t>シセツ</t>
    </rPh>
    <rPh sb="59" eb="61">
      <t>イジ</t>
    </rPh>
    <rPh sb="61" eb="63">
      <t>カンリ</t>
    </rPh>
    <phoneticPr fontId="3"/>
  </si>
  <si>
    <r>
      <t xml:space="preserve">立看板、道路標識、案内板等の作成
（備品に該当する場合は、申請区分「物品納入等」）
</t>
    </r>
    <r>
      <rPr>
        <sz val="11"/>
        <color indexed="8"/>
        <rFont val="ＭＳ ゴシック"/>
        <family val="3"/>
        <charset val="128"/>
      </rPr>
      <t>※右記の屋外広告業登録について
　　単に屋外広告物の印刷、製作等を行うだけで、実際に屋外広告物の表示等を行わない場合（広告代理店・看板製作業など）は、屋外広告業に該当しません。</t>
    </r>
    <rPh sb="0" eb="1">
      <t>タ</t>
    </rPh>
    <rPh sb="1" eb="3">
      <t>カンバン</t>
    </rPh>
    <rPh sb="4" eb="6">
      <t>ドウロ</t>
    </rPh>
    <rPh sb="6" eb="8">
      <t>ヒョウシキ</t>
    </rPh>
    <rPh sb="9" eb="12">
      <t>アンナイバン</t>
    </rPh>
    <rPh sb="12" eb="13">
      <t>トウ</t>
    </rPh>
    <rPh sb="14" eb="16">
      <t>サクセイ</t>
    </rPh>
    <rPh sb="18" eb="20">
      <t>ビヒン</t>
    </rPh>
    <rPh sb="21" eb="23">
      <t>ガイトウ</t>
    </rPh>
    <rPh sb="25" eb="27">
      <t>バアイ</t>
    </rPh>
    <rPh sb="29" eb="31">
      <t>シンセイ</t>
    </rPh>
    <rPh sb="31" eb="33">
      <t>クブン</t>
    </rPh>
    <rPh sb="34" eb="36">
      <t>ブッピン</t>
    </rPh>
    <rPh sb="36" eb="39">
      <t>ノウニュウナド</t>
    </rPh>
    <phoneticPr fontId="3"/>
  </si>
  <si>
    <t>貨物の運送、引越し等の業務</t>
    <rPh sb="0" eb="2">
      <t>カモツ</t>
    </rPh>
    <rPh sb="3" eb="5">
      <t>ウンソウ</t>
    </rPh>
    <rPh sb="6" eb="8">
      <t>ヒッコ</t>
    </rPh>
    <rPh sb="9" eb="10">
      <t>トウ</t>
    </rPh>
    <rPh sb="11" eb="13">
      <t>ギョウム</t>
    </rPh>
    <phoneticPr fontId="3"/>
  </si>
  <si>
    <t>各区、各官庁に対し配送・配布を行う業務</t>
    <rPh sb="0" eb="2">
      <t>カクク</t>
    </rPh>
    <rPh sb="3" eb="4">
      <t>カク</t>
    </rPh>
    <rPh sb="4" eb="6">
      <t>カンチョウ</t>
    </rPh>
    <rPh sb="7" eb="8">
      <t>タイ</t>
    </rPh>
    <rPh sb="9" eb="11">
      <t>ハイソウ</t>
    </rPh>
    <rPh sb="12" eb="14">
      <t>ハイフ</t>
    </rPh>
    <rPh sb="15" eb="16">
      <t>オコナ</t>
    </rPh>
    <rPh sb="17" eb="19">
      <t>ギョウム</t>
    </rPh>
    <phoneticPr fontId="3"/>
  </si>
  <si>
    <t>発注年
（西暦）</t>
    <rPh sb="0" eb="2">
      <t>ハッチュウ</t>
    </rPh>
    <rPh sb="2" eb="3">
      <t>トシ</t>
    </rPh>
    <rPh sb="5" eb="7">
      <t>セイレキ</t>
    </rPh>
    <phoneticPr fontId="20"/>
  </si>
  <si>
    <t>説明</t>
    <rPh sb="0" eb="2">
      <t>セツメイ</t>
    </rPh>
    <phoneticPr fontId="20"/>
  </si>
  <si>
    <t>空白削除</t>
    <rPh sb="0" eb="2">
      <t>クウハク</t>
    </rPh>
    <rPh sb="2" eb="4">
      <t>サクジョ</t>
    </rPh>
    <phoneticPr fontId="20"/>
  </si>
  <si>
    <t>なし</t>
    <phoneticPr fontId="20"/>
  </si>
  <si>
    <t>所在地①都道府県名</t>
    <rPh sb="0" eb="3">
      <t>ショザイチ</t>
    </rPh>
    <rPh sb="4" eb="8">
      <t>トドウフケン</t>
    </rPh>
    <rPh sb="8" eb="9">
      <t>メイ</t>
    </rPh>
    <phoneticPr fontId="3"/>
  </si>
  <si>
    <t>所在地②都道府県名以外</t>
    <rPh sb="0" eb="3">
      <t>ショザイチ</t>
    </rPh>
    <rPh sb="4" eb="8">
      <t>トドウフケン</t>
    </rPh>
    <rPh sb="8" eb="9">
      <t>メイ</t>
    </rPh>
    <rPh sb="9" eb="11">
      <t>イガイ</t>
    </rPh>
    <phoneticPr fontId="3"/>
  </si>
  <si>
    <t>エラーメッセージ</t>
    <phoneticPr fontId="20"/>
  </si>
  <si>
    <t>エラーメッセージ・「丁目」「番」「号」の３つがそろったらメッセージ</t>
    <rPh sb="10" eb="11">
      <t>チョウ</t>
    </rPh>
    <rPh sb="11" eb="12">
      <t>メ</t>
    </rPh>
    <rPh sb="14" eb="15">
      <t>バン</t>
    </rPh>
    <rPh sb="17" eb="18">
      <t>ゴウ</t>
    </rPh>
    <phoneticPr fontId="20"/>
  </si>
  <si>
    <t>≪入力例≫ｻｲﾀﾏｻﾝｷﾞﾖｳ</t>
    <phoneticPr fontId="139"/>
  </si>
  <si>
    <t>≪入力例≫大宮支店</t>
    <rPh sb="5" eb="7">
      <t>オオミヤ</t>
    </rPh>
    <rPh sb="7" eb="9">
      <t>シテン</t>
    </rPh>
    <phoneticPr fontId="20"/>
  </si>
  <si>
    <t>≪入力例≫大宮太郎</t>
    <rPh sb="5" eb="7">
      <t>オオミヤ</t>
    </rPh>
    <rPh sb="7" eb="9">
      <t>タロウ</t>
    </rPh>
    <phoneticPr fontId="20"/>
  </si>
  <si>
    <t>≪入力例≫行政書士　○○○○</t>
    <phoneticPr fontId="20"/>
  </si>
  <si>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</si>
  <si>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</si>
  <si>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</si>
  <si>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</si>
  <si>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</si>
  <si>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</si>
  <si>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</si>
  <si>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</si>
  <si>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</si>
  <si>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</si>
  <si>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</si>
  <si>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</si>
  <si>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</si>
  <si>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</si>
  <si>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</si>
  <si>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</si>
  <si>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</si>
  <si>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</si>
  <si>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</si>
  <si>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</si>
  <si>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</si>
  <si>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</si>
  <si>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</si>
  <si>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2">
      <t>ミエ</t>
    </rPh>
    <rPh sb="2" eb="3">
      <t>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</si>
  <si>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</si>
  <si>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</si>
  <si>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</si>
  <si>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</si>
  <si>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</si>
  <si>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</si>
  <si>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</si>
  <si>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</si>
  <si>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</si>
  <si>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</si>
  <si>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</si>
  <si>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</si>
  <si>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</si>
  <si>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</si>
  <si>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</si>
  <si>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</si>
  <si>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</si>
  <si>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</si>
  <si>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</si>
  <si>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</si>
  <si>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</si>
  <si>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</si>
  <si>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</si>
  <si>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以下プルダウンメニュー</t>
    <rPh sb="0" eb="2">
      <t>イカ</t>
    </rPh>
    <phoneticPr fontId="20"/>
  </si>
  <si>
    <t>≪記入例≫埼玉県さいたま市浦和区常盤６－４－４　パブリック・フィナンシャルオフィスビルディング６階</t>
    <phoneticPr fontId="3"/>
  </si>
  <si>
    <t>結合</t>
    <rPh sb="0" eb="2">
      <t>ケツゴウ</t>
    </rPh>
    <phoneticPr fontId="20"/>
  </si>
  <si>
    <t>入力パターンに応じた表示</t>
    <rPh sb="0" eb="2">
      <t>ニュウリョク</t>
    </rPh>
    <rPh sb="7" eb="8">
      <t>オウ</t>
    </rPh>
    <rPh sb="10" eb="12">
      <t>ヒョウジ</t>
    </rPh>
    <phoneticPr fontId="20"/>
  </si>
  <si>
    <t>エラーメッセージ</t>
    <phoneticPr fontId="20"/>
  </si>
  <si>
    <t>.</t>
    <phoneticPr fontId="3"/>
  </si>
  <si>
    <t>入力規則・都道府県を選択する前に入力「先に都道府県名を選択してください。」</t>
    <rPh sb="0" eb="2">
      <t>ニュウリョク</t>
    </rPh>
    <rPh sb="2" eb="4">
      <t>キソク</t>
    </rPh>
    <rPh sb="5" eb="9">
      <t>トドウフケン</t>
    </rPh>
    <rPh sb="10" eb="12">
      <t>センタク</t>
    </rPh>
    <rPh sb="14" eb="15">
      <t>マエ</t>
    </rPh>
    <rPh sb="16" eb="18">
      <t>ニュウリョク</t>
    </rPh>
    <rPh sb="19" eb="20">
      <t>サキ</t>
    </rPh>
    <rPh sb="21" eb="25">
      <t>トドウフケン</t>
    </rPh>
    <rPh sb="25" eb="26">
      <t>メイ</t>
    </rPh>
    <rPh sb="27" eb="29">
      <t>センタク</t>
    </rPh>
    <phoneticPr fontId="20"/>
  </si>
  <si>
    <t>所属営業所又は部課名等</t>
    <rPh sb="0" eb="2">
      <t>ショゾク</t>
    </rPh>
    <rPh sb="2" eb="5">
      <t>エイギョウショ</t>
    </rPh>
    <rPh sb="5" eb="6">
      <t>マタ</t>
    </rPh>
    <rPh sb="7" eb="9">
      <t>ブカ</t>
    </rPh>
    <rPh sb="9" eb="10">
      <t>メイ</t>
    </rPh>
    <rPh sb="10" eb="11">
      <t>トウ</t>
    </rPh>
    <phoneticPr fontId="20"/>
  </si>
  <si>
    <t>担当者名</t>
    <rPh sb="0" eb="3">
      <t>タントウシャ</t>
    </rPh>
    <rPh sb="3" eb="4">
      <t>メイ</t>
    </rPh>
    <phoneticPr fontId="3"/>
  </si>
  <si>
    <t>行政書士名</t>
    <rPh sb="0" eb="2">
      <t>ギョウセイ</t>
    </rPh>
    <rPh sb="2" eb="4">
      <t>ショシ</t>
    </rPh>
    <rPh sb="4" eb="5">
      <t>メイ</t>
    </rPh>
    <phoneticPr fontId="3"/>
  </si>
  <si>
    <t>●行政書士が申請を代理する場合のみ入力してください。</t>
    <rPh sb="1" eb="3">
      <t>ギョウセイ</t>
    </rPh>
    <rPh sb="3" eb="5">
      <t>ショシ</t>
    </rPh>
    <rPh sb="6" eb="8">
      <t>シンセイ</t>
    </rPh>
    <rPh sb="9" eb="11">
      <t>ダイリ</t>
    </rPh>
    <rPh sb="13" eb="15">
      <t>バアイ</t>
    </rPh>
    <rPh sb="17" eb="19">
      <t>ニュウリョク</t>
    </rPh>
    <phoneticPr fontId="139"/>
  </si>
  <si>
    <t>　　有</t>
    <rPh sb="2" eb="3">
      <t>ア</t>
    </rPh>
    <phoneticPr fontId="3"/>
  </si>
  <si>
    <t>　　無</t>
    <rPh sb="2" eb="3">
      <t>ナ</t>
    </rPh>
    <phoneticPr fontId="3"/>
  </si>
  <si>
    <t>入力規則</t>
    <rPh sb="0" eb="2">
      <t>ニュウリョク</t>
    </rPh>
    <rPh sb="2" eb="4">
      <t>キソク</t>
    </rPh>
    <phoneticPr fontId="20"/>
  </si>
  <si>
    <t>半角英数字</t>
    <rPh sb="0" eb="2">
      <t>ハンカク</t>
    </rPh>
    <rPh sb="2" eb="5">
      <t>エイスウジ</t>
    </rPh>
    <phoneticPr fontId="20"/>
  </si>
  <si>
    <t>文字数により桁あふれフラグ欄へ自動入力</t>
    <rPh sb="0" eb="2">
      <t>モジ</t>
    </rPh>
    <rPh sb="2" eb="3">
      <t>スウ</t>
    </rPh>
    <rPh sb="6" eb="7">
      <t>ケタ</t>
    </rPh>
    <rPh sb="13" eb="14">
      <t>ラン</t>
    </rPh>
    <rPh sb="15" eb="17">
      <t>ジドウ</t>
    </rPh>
    <rPh sb="17" eb="19">
      <t>ニュウリョク</t>
    </rPh>
    <phoneticPr fontId="20"/>
  </si>
  <si>
    <t>作成年月日</t>
    <rPh sb="0" eb="2">
      <t>サクセイ</t>
    </rPh>
    <rPh sb="2" eb="3">
      <t>トシ</t>
    </rPh>
    <rPh sb="3" eb="5">
      <t>ガッピ</t>
    </rPh>
    <phoneticPr fontId="20"/>
  </si>
  <si>
    <t>（記入日）</t>
    <rPh sb="1" eb="3">
      <t>キニュウ</t>
    </rPh>
    <rPh sb="3" eb="4">
      <t>ビ</t>
    </rPh>
    <phoneticPr fontId="3"/>
  </si>
  <si>
    <t>◆記入欄に書ききれない場合は、調書の最下部にある「⑬備考」欄に記入してください。
◆黒のボールペンを使用し、楷書で記入してください（鉛筆等は不可）。また、パソコン等で作成の場合は、黒字で作成してください（以下全ての調書について、同様です）。
◆修正液・修正テープは使用しないでください（以下全ての調書について、同様です）。</t>
    <rPh sb="1" eb="3">
      <t>キニュウ</t>
    </rPh>
    <rPh sb="3" eb="4">
      <t>ラン</t>
    </rPh>
    <rPh sb="5" eb="6">
      <t>カ</t>
    </rPh>
    <rPh sb="11" eb="13">
      <t>バアイ</t>
    </rPh>
    <rPh sb="15" eb="17">
      <t>チョウショ</t>
    </rPh>
    <rPh sb="18" eb="21">
      <t>サイカブ</t>
    </rPh>
    <rPh sb="26" eb="28">
      <t>ビコウ</t>
    </rPh>
    <rPh sb="29" eb="30">
      <t>ラン</t>
    </rPh>
    <rPh sb="31" eb="33">
      <t>キニュウ</t>
    </rPh>
    <rPh sb="42" eb="43">
      <t>クロ</t>
    </rPh>
    <rPh sb="50" eb="52">
      <t>シヨウ</t>
    </rPh>
    <rPh sb="54" eb="56">
      <t>カイショ</t>
    </rPh>
    <rPh sb="57" eb="59">
      <t>キニュウ</t>
    </rPh>
    <rPh sb="102" eb="104">
      <t>イカ</t>
    </rPh>
    <rPh sb="104" eb="105">
      <t>スベ</t>
    </rPh>
    <rPh sb="107" eb="109">
      <t>チョウショ</t>
    </rPh>
    <rPh sb="114" eb="116">
      <t>ドウヨウ</t>
    </rPh>
    <rPh sb="122" eb="124">
      <t>シュウセイ</t>
    </rPh>
    <rPh sb="124" eb="125">
      <t>エキ</t>
    </rPh>
    <rPh sb="126" eb="128">
      <t>シュウセイ</t>
    </rPh>
    <rPh sb="132" eb="134">
      <t>シヨウ</t>
    </rPh>
    <phoneticPr fontId="20"/>
  </si>
  <si>
    <t>◆契約締結権や履行権を、代理人に委任する場合のみ提出してください。代理人を設置しない場合は、作成する必要はありません。
◆記入欄に書ききれない場合は、「⑩備考」欄に、記入してください。</t>
    <rPh sb="1" eb="3">
      <t>ケイヤク</t>
    </rPh>
    <rPh sb="3" eb="5">
      <t>テイケツ</t>
    </rPh>
    <rPh sb="5" eb="6">
      <t>ケン</t>
    </rPh>
    <rPh sb="7" eb="9">
      <t>リコウ</t>
    </rPh>
    <rPh sb="9" eb="10">
      <t>ケン</t>
    </rPh>
    <rPh sb="12" eb="15">
      <t>ダイリニン</t>
    </rPh>
    <rPh sb="16" eb="18">
      <t>イニン</t>
    </rPh>
    <rPh sb="20" eb="22">
      <t>バアイ</t>
    </rPh>
    <rPh sb="24" eb="26">
      <t>テイシュツ</t>
    </rPh>
    <rPh sb="37" eb="39">
      <t>セッチ</t>
    </rPh>
    <rPh sb="42" eb="44">
      <t>バアイ</t>
    </rPh>
    <rPh sb="46" eb="48">
      <t>サクセイ</t>
    </rPh>
    <rPh sb="50" eb="52">
      <t>ヒツヨウ</t>
    </rPh>
    <rPh sb="61" eb="63">
      <t>キニュウ</t>
    </rPh>
    <rPh sb="63" eb="64">
      <t>ラン</t>
    </rPh>
    <rPh sb="65" eb="66">
      <t>カ</t>
    </rPh>
    <rPh sb="71" eb="73">
      <t>バアイ</t>
    </rPh>
    <rPh sb="77" eb="79">
      <t>ビコウ</t>
    </rPh>
    <rPh sb="80" eb="81">
      <t>ラン</t>
    </rPh>
    <rPh sb="83" eb="85">
      <t>キニュウ</t>
    </rPh>
    <phoneticPr fontId="20"/>
  </si>
  <si>
    <t>発注者　　　　→</t>
    <rPh sb="0" eb="2">
      <t>ハッチュウ</t>
    </rPh>
    <rPh sb="2" eb="3">
      <t>シャ</t>
    </rPh>
    <phoneticPr fontId="20"/>
  </si>
  <si>
    <t>数式の内容：①都道府県が入力→空欄　②都道府県が入力→所在地全体を見て判定</t>
    <rPh sb="0" eb="2">
      <t>スウシキ</t>
    </rPh>
    <rPh sb="3" eb="5">
      <t>ナイヨウ</t>
    </rPh>
    <rPh sb="7" eb="11">
      <t>トドウフケン</t>
    </rPh>
    <rPh sb="12" eb="14">
      <t>ニュウリョク</t>
    </rPh>
    <rPh sb="15" eb="17">
      <t>クウラン</t>
    </rPh>
    <rPh sb="19" eb="23">
      <t>トドウフケン</t>
    </rPh>
    <rPh sb="24" eb="26">
      <t>ニュウリョク</t>
    </rPh>
    <rPh sb="27" eb="30">
      <t>ショザイチ</t>
    </rPh>
    <rPh sb="30" eb="32">
      <t>ゼンタイ</t>
    </rPh>
    <rPh sb="33" eb="34">
      <t>ミ</t>
    </rPh>
    <rPh sb="35" eb="37">
      <t>ハンテイ</t>
    </rPh>
    <phoneticPr fontId="20"/>
  </si>
  <si>
    <t>（登記上の所在地
　　　　　②都道府県名以外）</t>
    <rPh sb="1" eb="4">
      <t>トウキジョウ</t>
    </rPh>
    <rPh sb="5" eb="8">
      <t>ショザイチ</t>
    </rPh>
    <rPh sb="15" eb="19">
      <t>トドウフケン</t>
    </rPh>
    <rPh sb="19" eb="20">
      <t>メイ</t>
    </rPh>
    <rPh sb="20" eb="22">
      <t>イガイ</t>
    </rPh>
    <phoneticPr fontId="3"/>
  </si>
  <si>
    <t>（登記上の所在地
　　　　　①都道府県名）</t>
    <rPh sb="1" eb="4">
      <t>トウキジョウ</t>
    </rPh>
    <rPh sb="5" eb="8">
      <t>ショザイチ</t>
    </rPh>
    <rPh sb="15" eb="19">
      <t>トドウフケン</t>
    </rPh>
    <rPh sb="19" eb="20">
      <t>メイ</t>
    </rPh>
    <phoneticPr fontId="3"/>
  </si>
  <si>
    <t>桁あふれフラグをここで使用</t>
    <rPh sb="0" eb="1">
      <t>ケタ</t>
    </rPh>
    <rPh sb="11" eb="13">
      <t>シヨウ</t>
    </rPh>
    <phoneticPr fontId="20"/>
  </si>
  <si>
    <t>明治</t>
    <rPh sb="0" eb="2">
      <t>メイジ</t>
    </rPh>
    <phoneticPr fontId="20"/>
  </si>
  <si>
    <t>昭和</t>
    <rPh sb="0" eb="2">
      <t>ショウワ</t>
    </rPh>
    <phoneticPr fontId="20"/>
  </si>
  <si>
    <t>大正</t>
    <rPh sb="0" eb="2">
      <t>タイショウ</t>
    </rPh>
    <phoneticPr fontId="20"/>
  </si>
  <si>
    <t>平成</t>
    <rPh sb="0" eb="2">
      <t>ヘイセイ</t>
    </rPh>
    <phoneticPr fontId="20"/>
  </si>
  <si>
    <t>〇</t>
    <phoneticPr fontId="20"/>
  </si>
  <si>
    <t>円</t>
    <rPh sb="0" eb="1">
      <t>エン</t>
    </rPh>
    <phoneticPr fontId="20"/>
  </si>
  <si>
    <t>千円</t>
    <rPh sb="0" eb="2">
      <t>センエン</t>
    </rPh>
    <phoneticPr fontId="20"/>
  </si>
  <si>
    <t>百万円</t>
    <rPh sb="0" eb="3">
      <t>ヒャクマンエン</t>
    </rPh>
    <phoneticPr fontId="20"/>
  </si>
  <si>
    <r>
      <t>(1)市内</t>
    </r>
    <r>
      <rPr>
        <sz val="15"/>
        <rFont val="ＭＳ Ｐ明朝"/>
        <family val="1"/>
        <charset val="128"/>
      </rPr>
      <t xml:space="preserve">
(2)市内を除く埼玉県内</t>
    </r>
    <r>
      <rPr>
        <sz val="15"/>
        <rFont val="ＭＳ Ｐ明朝"/>
        <family val="1"/>
        <charset val="128"/>
      </rPr>
      <t xml:space="preserve">
(3)埼玉県外</t>
    </r>
    <rPh sb="3" eb="5">
      <t>シナイ</t>
    </rPh>
    <rPh sb="9" eb="11">
      <t>シナイ</t>
    </rPh>
    <rPh sb="12" eb="13">
      <t>ノゾ</t>
    </rPh>
    <rPh sb="14" eb="16">
      <t>サイタマ</t>
    </rPh>
    <rPh sb="16" eb="18">
      <t>ケンナイ</t>
    </rPh>
    <rPh sb="22" eb="25">
      <t>サイタマケン</t>
    </rPh>
    <rPh sb="25" eb="26">
      <t>ソト</t>
    </rPh>
    <phoneticPr fontId="20"/>
  </si>
  <si>
    <t>（記入日）</t>
    <rPh sb="1" eb="3">
      <t>キニュウ</t>
    </rPh>
    <rPh sb="3" eb="4">
      <t>ビ</t>
    </rPh>
    <phoneticPr fontId="3"/>
  </si>
  <si>
    <t>上のメッセージが表示されなければ、業務名表示</t>
    <rPh sb="0" eb="1">
      <t>ウエ</t>
    </rPh>
    <rPh sb="8" eb="10">
      <t>ヒョウジ</t>
    </rPh>
    <rPh sb="17" eb="19">
      <t>ギョウム</t>
    </rPh>
    <rPh sb="19" eb="20">
      <t>メイ</t>
    </rPh>
    <rPh sb="20" eb="22">
      <t>ヒョウジ</t>
    </rPh>
    <phoneticPr fontId="20"/>
  </si>
  <si>
    <t>↑</t>
    <phoneticPr fontId="20"/>
  </si>
  <si>
    <t>５業務エラーメッセージなければ、選択した５業種を表示</t>
    <rPh sb="1" eb="3">
      <t>ギョウム</t>
    </rPh>
    <rPh sb="16" eb="18">
      <t>センタク</t>
    </rPh>
    <rPh sb="21" eb="23">
      <t>ギョウシュ</t>
    </rPh>
    <rPh sb="24" eb="26">
      <t>ヒョウジ</t>
    </rPh>
    <phoneticPr fontId="20"/>
  </si>
  <si>
    <t>希望した５業務整理</t>
    <rPh sb="0" eb="2">
      <t>キボウ</t>
    </rPh>
    <rPh sb="5" eb="7">
      <t>ギョウム</t>
    </rPh>
    <rPh sb="7" eb="9">
      <t>セイリ</t>
    </rPh>
    <phoneticPr fontId="20"/>
  </si>
  <si>
    <t>（第一希望業種入力用）</t>
    <rPh sb="1" eb="3">
      <t>ダイイチ</t>
    </rPh>
    <rPh sb="3" eb="5">
      <t>キボウ</t>
    </rPh>
    <rPh sb="5" eb="7">
      <t>ギョウシュ</t>
    </rPh>
    <rPh sb="7" eb="9">
      <t>ニュウリョク</t>
    </rPh>
    <rPh sb="9" eb="10">
      <t>ヨウ</t>
    </rPh>
    <phoneticPr fontId="20"/>
  </si>
  <si>
    <t>等級区分の有無判定</t>
    <rPh sb="0" eb="2">
      <t>トウキュウ</t>
    </rPh>
    <rPh sb="2" eb="4">
      <t>クブン</t>
    </rPh>
    <rPh sb="5" eb="7">
      <t>ウム</t>
    </rPh>
    <rPh sb="7" eb="9">
      <t>ハンテイ</t>
    </rPh>
    <phoneticPr fontId="20"/>
  </si>
  <si>
    <t>等級区分の判定で有の時のみ反映</t>
    <rPh sb="0" eb="2">
      <t>トウキュウ</t>
    </rPh>
    <rPh sb="2" eb="4">
      <t>クブン</t>
    </rPh>
    <rPh sb="5" eb="7">
      <t>ハンテイ</t>
    </rPh>
    <rPh sb="8" eb="9">
      <t>ア</t>
    </rPh>
    <rPh sb="10" eb="11">
      <t>トキ</t>
    </rPh>
    <rPh sb="13" eb="15">
      <t>ハンエイ</t>
    </rPh>
    <phoneticPr fontId="20"/>
  </si>
  <si>
    <t>等級区分の判定で有の時のみ反映（9001）</t>
    <rPh sb="0" eb="2">
      <t>トウキュウ</t>
    </rPh>
    <rPh sb="2" eb="4">
      <t>クブン</t>
    </rPh>
    <rPh sb="5" eb="7">
      <t>ハンテイ</t>
    </rPh>
    <rPh sb="8" eb="9">
      <t>ア</t>
    </rPh>
    <rPh sb="10" eb="11">
      <t>トキ</t>
    </rPh>
    <rPh sb="13" eb="15">
      <t>ハンエイ</t>
    </rPh>
    <phoneticPr fontId="20"/>
  </si>
  <si>
    <t>等級区分の判定で有の時のみ反映（14001）</t>
    <rPh sb="0" eb="2">
      <t>トウキュウ</t>
    </rPh>
    <rPh sb="2" eb="4">
      <t>クブン</t>
    </rPh>
    <rPh sb="5" eb="7">
      <t>ハンテイ</t>
    </rPh>
    <rPh sb="8" eb="9">
      <t>ア</t>
    </rPh>
    <rPh sb="10" eb="11">
      <t>トキ</t>
    </rPh>
    <rPh sb="13" eb="15">
      <t>ハンエイ</t>
    </rPh>
    <phoneticPr fontId="20"/>
  </si>
  <si>
    <t>コード</t>
  </si>
  <si>
    <t>建築物環境衛生管理技術者</t>
  </si>
  <si>
    <t>ビルクリーニング技能士</t>
  </si>
  <si>
    <t>浄化槽管理士</t>
  </si>
  <si>
    <t>機械警備業務開始届</t>
  </si>
  <si>
    <t>警備員指導教育責任者</t>
  </si>
  <si>
    <t>消防設備士</t>
  </si>
  <si>
    <t>特別管理産業廃棄物収集運搬業許可</t>
  </si>
  <si>
    <t>栄養士</t>
  </si>
  <si>
    <t>調理師</t>
  </si>
  <si>
    <t>クリーニング師</t>
  </si>
  <si>
    <t>気象予報士</t>
  </si>
  <si>
    <t>作業環境測定機関登録</t>
  </si>
  <si>
    <t>予報業務許可</t>
  </si>
  <si>
    <t>医薬品販売業許可</t>
  </si>
  <si>
    <t>液化石油ガス販売事業登録</t>
  </si>
  <si>
    <t>コード欄はリスト、人数欄は半角数字</t>
    <rPh sb="3" eb="4">
      <t>ラン</t>
    </rPh>
    <rPh sb="9" eb="11">
      <t>ニンズウ</t>
    </rPh>
    <rPh sb="11" eb="12">
      <t>ラン</t>
    </rPh>
    <rPh sb="13" eb="15">
      <t>ハンカク</t>
    </rPh>
    <rPh sb="15" eb="17">
      <t>スウジ</t>
    </rPh>
    <phoneticPr fontId="20"/>
  </si>
  <si>
    <t>必須の場合にコード表示</t>
    <rPh sb="0" eb="2">
      <t>ヒッス</t>
    </rPh>
    <rPh sb="3" eb="5">
      <t>バアイ</t>
    </rPh>
    <rPh sb="9" eb="11">
      <t>ヒョウジ</t>
    </rPh>
    <phoneticPr fontId="20"/>
  </si>
  <si>
    <t>２２文字を超えた場合のメッセージ。</t>
    <rPh sb="2" eb="4">
      <t>モジ</t>
    </rPh>
    <rPh sb="5" eb="6">
      <t>コ</t>
    </rPh>
    <rPh sb="8" eb="10">
      <t>バアイ</t>
    </rPh>
    <phoneticPr fontId="20"/>
  </si>
  <si>
    <t>120文字を超えた場合のメッセージ。</t>
    <rPh sb="3" eb="5">
      <t>モジ</t>
    </rPh>
    <rPh sb="6" eb="7">
      <t>コ</t>
    </rPh>
    <rPh sb="9" eb="11">
      <t>バアイ</t>
    </rPh>
    <phoneticPr fontId="20"/>
  </si>
  <si>
    <t>スペース削除</t>
    <rPh sb="4" eb="6">
      <t>サクジョ</t>
    </rPh>
    <phoneticPr fontId="20"/>
  </si>
  <si>
    <t>契約名のスペース削除</t>
    <rPh sb="0" eb="2">
      <t>ケイヤク</t>
    </rPh>
    <rPh sb="2" eb="3">
      <t>メイ</t>
    </rPh>
    <rPh sb="8" eb="10">
      <t>サクジョ</t>
    </rPh>
    <phoneticPr fontId="20"/>
  </si>
  <si>
    <t>発注者ののスペース削除</t>
    <rPh sb="0" eb="3">
      <t>ハッチュウシャ</t>
    </rPh>
    <rPh sb="9" eb="11">
      <t>サクジョ</t>
    </rPh>
    <phoneticPr fontId="20"/>
  </si>
  <si>
    <t>【自動入力】</t>
    <phoneticPr fontId="20"/>
  </si>
  <si>
    <t>途中式２（小項目表示用）</t>
    <rPh sb="0" eb="2">
      <t>トチュウ</t>
    </rPh>
    <rPh sb="2" eb="3">
      <t>シキ</t>
    </rPh>
    <rPh sb="5" eb="8">
      <t>ショウコウモク</t>
    </rPh>
    <rPh sb="8" eb="11">
      <t>ヒョウジヨウ</t>
    </rPh>
    <phoneticPr fontId="20"/>
  </si>
  <si>
    <t>途中式1</t>
    <rPh sb="0" eb="2">
      <t>トチュウ</t>
    </rPh>
    <rPh sb="2" eb="3">
      <t>シキ</t>
    </rPh>
    <phoneticPr fontId="20"/>
  </si>
  <si>
    <t>小項目名</t>
    <rPh sb="0" eb="3">
      <t>ショウコウモク</t>
    </rPh>
    <rPh sb="3" eb="4">
      <t>メイ</t>
    </rPh>
    <phoneticPr fontId="20"/>
  </si>
  <si>
    <t>その他の施設運転管理</t>
  </si>
  <si>
    <t>その他の廃棄物処理</t>
  </si>
  <si>
    <t>その他の運送・運行</t>
  </si>
  <si>
    <t>その他の給食</t>
  </si>
  <si>
    <t>デザイン</t>
  </si>
  <si>
    <t>コンピュータ関連</t>
  </si>
  <si>
    <t>その他の製作等</t>
  </si>
  <si>
    <t>その他の検査･測定･調査</t>
  </si>
  <si>
    <t>その他の計画策定</t>
  </si>
  <si>
    <t>その他の電算</t>
  </si>
  <si>
    <t>マイクロフィルム</t>
  </si>
  <si>
    <t>その他の文書管理</t>
  </si>
  <si>
    <t>（年号）</t>
    <rPh sb="1" eb="3">
      <t>ネンゴウ</t>
    </rPh>
    <phoneticPr fontId="20"/>
  </si>
  <si>
    <t>（0A01/
0A09）</t>
  </si>
  <si>
    <t>（0C03）</t>
  </si>
  <si>
    <t>（0E03/
0E04）</t>
  </si>
  <si>
    <t xml:space="preserve">
0F02/
0F03</t>
  </si>
  <si>
    <t>許可コード</t>
    <rPh sb="0" eb="2">
      <t>キョカ</t>
    </rPh>
    <phoneticPr fontId="20"/>
  </si>
  <si>
    <t xml:space="preserve">
0B01&amp;
0B02</t>
  </si>
  <si>
    <t>0E01/
0E06/
0E11</t>
  </si>
  <si>
    <t>0E02/
0E07/
0E11</t>
  </si>
  <si>
    <t xml:space="preserve">
0F05/
0F06</t>
  </si>
  <si>
    <t xml:space="preserve"> </t>
    <phoneticPr fontId="20"/>
  </si>
  <si>
    <t>35～52を結合</t>
    <rPh sb="6" eb="8">
      <t>ケツゴウ</t>
    </rPh>
    <phoneticPr fontId="20"/>
  </si>
  <si>
    <t>条件付き書式</t>
    <rPh sb="0" eb="3">
      <t>ジョウケンツ</t>
    </rPh>
    <rPh sb="4" eb="6">
      <t>ショシキ</t>
    </rPh>
    <phoneticPr fontId="20"/>
  </si>
  <si>
    <t>代理人を置かない場合のみ、チェックをいれてください。</t>
    <rPh sb="0" eb="3">
      <t>ダイリニン</t>
    </rPh>
    <rPh sb="4" eb="5">
      <t>オ</t>
    </rPh>
    <rPh sb="8" eb="10">
      <t>バアイ</t>
    </rPh>
    <phoneticPr fontId="20"/>
  </si>
  <si>
    <t>途中式で等級「無」ならグレーアウト</t>
    <rPh sb="0" eb="2">
      <t>トチュウ</t>
    </rPh>
    <rPh sb="2" eb="3">
      <t>シキ</t>
    </rPh>
    <rPh sb="4" eb="6">
      <t>トウキュウ</t>
    </rPh>
    <rPh sb="7" eb="8">
      <t>ナ</t>
    </rPh>
    <phoneticPr fontId="20"/>
  </si>
  <si>
    <t>リスト</t>
    <phoneticPr fontId="20"/>
  </si>
  <si>
    <t>エラーメッセージ、半角カタカナ</t>
    <rPh sb="9" eb="11">
      <t>ハンカク</t>
    </rPh>
    <phoneticPr fontId="20"/>
  </si>
  <si>
    <t>半角英数字、リスト</t>
    <rPh sb="0" eb="2">
      <t>ハンカク</t>
    </rPh>
    <rPh sb="2" eb="5">
      <t>エイスウジ</t>
    </rPh>
    <phoneticPr fontId="20"/>
  </si>
  <si>
    <t>半角英数字</t>
    <rPh sb="0" eb="2">
      <t>ハンカク</t>
    </rPh>
    <rPh sb="2" eb="5">
      <t>エイスウジ</t>
    </rPh>
    <phoneticPr fontId="20"/>
  </si>
  <si>
    <t>入力メッセージ、半角英数字</t>
    <rPh sb="0" eb="2">
      <t>ニュウリョク</t>
    </rPh>
    <rPh sb="8" eb="10">
      <t>ハンカク</t>
    </rPh>
    <rPh sb="10" eb="13">
      <t>エイスウジ</t>
    </rPh>
    <phoneticPr fontId="20"/>
  </si>
  <si>
    <t>リスト</t>
    <phoneticPr fontId="20"/>
  </si>
  <si>
    <t>大項目と桁あふれフラグ途中式</t>
    <rPh sb="4" eb="5">
      <t>ケタ</t>
    </rPh>
    <rPh sb="11" eb="13">
      <t>トチュウ</t>
    </rPh>
    <rPh sb="13" eb="14">
      <t>シキ</t>
    </rPh>
    <phoneticPr fontId="20"/>
  </si>
  <si>
    <t>・必須となる許可・認可・登録等名称コード</t>
    <rPh sb="1" eb="3">
      <t>ヒッス</t>
    </rPh>
    <rPh sb="6" eb="8">
      <t>キョカ</t>
    </rPh>
    <rPh sb="9" eb="11">
      <t>ニンカ</t>
    </rPh>
    <rPh sb="12" eb="14">
      <t>トウロク</t>
    </rPh>
    <rPh sb="14" eb="15">
      <t>トウ</t>
    </rPh>
    <rPh sb="15" eb="17">
      <t>メイショウ</t>
    </rPh>
    <phoneticPr fontId="139"/>
  </si>
  <si>
    <t>0B01　</t>
  </si>
  <si>
    <t xml:space="preserve"> 　</t>
  </si>
  <si>
    <t xml:space="preserve">
0B01&amp;
0B02の両方　</t>
  </si>
  <si>
    <t>0C03　</t>
  </si>
  <si>
    <t>場合により0C03　</t>
  </si>
  <si>
    <t>0C05　</t>
  </si>
  <si>
    <t>0E01/
0E06/
0E11のいずれか　</t>
  </si>
  <si>
    <t>0E02/
0E07/
0E11のいずれか　</t>
  </si>
  <si>
    <t>0E03　</t>
  </si>
  <si>
    <t>0E04　</t>
  </si>
  <si>
    <t>場合により0E03/
0E04のいずれか　</t>
  </si>
  <si>
    <t xml:space="preserve">
0F02/
0F03のいずれか　</t>
  </si>
  <si>
    <t>0F01　</t>
  </si>
  <si>
    <t>0F02　</t>
  </si>
  <si>
    <t>0F04　</t>
  </si>
  <si>
    <t xml:space="preserve">
0F05/
0F06のいずれか　</t>
  </si>
  <si>
    <t>8001　</t>
  </si>
  <si>
    <t>許可表示欄</t>
    <rPh sb="0" eb="2">
      <t>キョカ</t>
    </rPh>
    <rPh sb="2" eb="4">
      <t>ヒョウジ</t>
    </rPh>
    <rPh sb="4" eb="5">
      <t>ラン</t>
    </rPh>
    <phoneticPr fontId="20"/>
  </si>
  <si>
    <t>大項目と小項目の両方に〇があれば、途中式1にフラグ「1」、途中式2に表示順,許可表示欄に両方に〇あって許可コードの入力ない場合に、コード表示。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</si>
  <si>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</si>
  <si>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</si>
  <si>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</si>
  <si>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</si>
  <si>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</si>
  <si>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</si>
  <si>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4" eb="36">
      <t>ヒョウジ</t>
    </rPh>
    <rPh sb="36" eb="37">
      <t>ジュン</t>
    </rPh>
    <rPh sb="38" eb="40">
      <t>キョカ</t>
    </rPh>
    <rPh sb="40" eb="42">
      <t>ヒョウジ</t>
    </rPh>
    <rPh sb="42" eb="43">
      <t>ラン</t>
    </rPh>
    <rPh sb="44" eb="46">
      <t>リョウホウ</t>
    </rPh>
    <rPh sb="51" eb="53">
      <t>キョカ</t>
    </rPh>
    <rPh sb="57" eb="59">
      <t>ニュウリョク</t>
    </rPh>
    <rPh sb="61" eb="63">
      <t>バアイ</t>
    </rPh>
    <rPh sb="68" eb="70">
      <t>ヒョウジ</t>
    </rPh>
    <phoneticPr fontId="20"/>
  </si>
  <si>
    <t>大項目と小項目の両方に〇があれば、途中式1にフラグ「1」、途中式10に表示順,許可表示欄に両方に〇あって許可コードの入力ない場合に、コード表示。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</si>
  <si>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</si>
  <si>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</si>
  <si>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</si>
  <si>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</si>
  <si>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</si>
  <si>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</si>
  <si>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</si>
  <si>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</si>
  <si>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</si>
  <si>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</si>
  <si>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</si>
  <si>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</si>
  <si>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</si>
  <si>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</si>
  <si>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</si>
  <si>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</si>
  <si>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</si>
  <si>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</si>
  <si>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大項目と小項目の両方に〇があれば、途中式1にフラグ「1」、途中式29に表示順,許可表示欄に両方に〇あって許可コードの入力ない場合に、コード表示。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</si>
  <si>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</si>
  <si>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</si>
  <si>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</si>
  <si>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</si>
  <si>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</si>
  <si>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</si>
  <si>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</si>
  <si>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</si>
  <si>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</si>
  <si>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大項目と小項目の両方に〇があれば、途中式1にフラグ「1」、途中式39に表示順,許可表示欄に両方に〇あって許可コードの入力ない場合に、コード表示。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</si>
  <si>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</si>
  <si>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</si>
  <si>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</si>
  <si>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</si>
  <si>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</si>
  <si>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</si>
  <si>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</si>
  <si>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</si>
  <si>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</si>
  <si>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大項目と小項目の両方に〇があれば、途中式1にフラグ「1」、途中式49に表示順,許可表示欄に両方に〇あって許可コードの入力ない場合に、コード表示。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</si>
  <si>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</si>
  <si>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</si>
  <si>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</si>
  <si>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</si>
  <si>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</si>
  <si>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</si>
  <si>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</si>
  <si>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</si>
  <si>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大項目と小項目の両方に〇があれば、途中式1にフラグ「1」、途中式58に表示順,許可表示欄に両方に〇あって許可コードの入力ない場合に、コード表示。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</si>
  <si>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</si>
  <si>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</si>
  <si>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</si>
  <si>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</si>
  <si>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</si>
  <si>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</si>
  <si>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</si>
  <si>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</si>
  <si>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</si>
  <si>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大項目と小項目の両方に〇があれば、途中式1にフラグ「1」、途中式69に表示順,許可表示欄に両方に〇あって許可コードの入力ない場合に、コード表示。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</si>
  <si>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</si>
  <si>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</si>
  <si>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</si>
  <si>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</si>
  <si>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</si>
  <si>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</si>
  <si>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</si>
  <si>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</si>
  <si>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</si>
  <si>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大項目と小項目の両方に〇があれば、途中式1にフラグ「1」、途中式79に表示順,許可表示欄に両方に〇あって許可コードの入力ない場合に、コード表示。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</si>
  <si>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</si>
  <si>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</si>
  <si>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</si>
  <si>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</si>
  <si>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</si>
  <si>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</si>
  <si>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</si>
  <si>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</si>
  <si>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</si>
  <si>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大項目と小項目の両方に〇があれば、途中式1にフラグ「1」、途中式89に表示順,許可表示欄に両方に〇あって許可コードの入力ない場合に、コード表示。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</si>
  <si>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</si>
  <si>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</si>
  <si>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</si>
  <si>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</si>
  <si>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</si>
  <si>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</si>
  <si>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</si>
  <si>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</si>
  <si>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</si>
  <si>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大項目と小項目の両方に〇があれば、途中式1にフラグ「1」、途中式99に表示順,許可表示欄に両方に〇あって許可コードの入力ない場合に、コード表示。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5" eb="37">
      <t>ヒョウジ</t>
    </rPh>
    <rPh sb="37" eb="38">
      <t>ジュン</t>
    </rPh>
    <rPh sb="39" eb="41">
      <t>キョカ</t>
    </rPh>
    <rPh sb="41" eb="43">
      <t>ヒョウジ</t>
    </rPh>
    <rPh sb="43" eb="44">
      <t>ラン</t>
    </rPh>
    <rPh sb="45" eb="47">
      <t>リョウホウ</t>
    </rPh>
    <rPh sb="52" eb="54">
      <t>キョカ</t>
    </rPh>
    <rPh sb="58" eb="60">
      <t>ニュウリョク</t>
    </rPh>
    <rPh sb="62" eb="64">
      <t>バアイ</t>
    </rPh>
    <rPh sb="69" eb="71">
      <t>ヒョウジ</t>
    </rPh>
    <phoneticPr fontId="20"/>
  </si>
  <si>
    <t>大項目と小項目の両方に〇があれば、途中式1にフラグ「1」、途中式100に表示順,許可表示欄に両方に〇あって許可コードの入力ない場合に、コード表示。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</si>
  <si>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</si>
  <si>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</si>
  <si>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</si>
  <si>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</si>
  <si>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</si>
  <si>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</si>
  <si>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</si>
  <si>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</si>
  <si>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大項目と小項目の両方に〇があれば、途中式1にフラグ「1」、途中式109に表示順,許可表示欄に両方に〇あって許可コードの入力ない場合に、コード表示。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</si>
  <si>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</si>
  <si>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</si>
  <si>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</si>
  <si>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</si>
  <si>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</si>
  <si>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</si>
  <si>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</si>
  <si>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</si>
  <si>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</si>
  <si>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大項目と小項目の両方に〇があれば、途中式1にフラグ「1」、途中式119に表示順,許可表示欄に両方に〇あって許可コードの入力ない場合に、コード表示。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</si>
  <si>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</si>
  <si>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</si>
  <si>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</si>
  <si>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</si>
  <si>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大項目と小項目の両方に〇があれば、途中式1にフラグ「1」、途中式124に表示順,許可表示欄に両方に〇あって許可コードの入力ない場合に、コード表示。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</si>
  <si>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大項目と小項目の両方に〇があれば、途中式1にフラグ「1」、途中式125に表示順,許可表示欄に両方に〇あって許可コードの入力ない場合に、コード表示。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</si>
  <si>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大項目と小項目の両方に〇があれば、途中式1にフラグ「1」、途中式126に表示順,許可表示欄に両方に〇あって許可コードの入力ない場合に、コード表示。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</si>
  <si>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大項目と小項目の両方に〇があれば、途中式1にフラグ「1」、途中式127に表示順,許可表示欄に両方に〇あって許可コードの入力ない場合に、コード表示。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</si>
  <si>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大項目と小項目の両方に〇があれば、途中式1にフラグ「1」、途中式128に表示順,許可表示欄に両方に〇あって許可コードの入力ない場合に、コード表示。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</si>
  <si>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大項目と小項目の両方に〇があれば、途中式1にフラグ「1」、途中式129に表示順,許可表示欄に両方に〇あって許可コードの入力ない場合に、コード表示。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</si>
  <si>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大項目と小項目の両方に〇があれば、途中式1にフラグ「1」、途中式130に表示順,許可表示欄に両方に〇あって許可コードの入力ない場合に、コード表示。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</si>
  <si>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大項目と小項目の両方に〇があれば、途中式1にフラグ「1」、途中式131に表示順,許可表示欄に両方に〇あって許可コードの入力ない場合に、コード表示。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</si>
  <si>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大項目と小項目の両方に〇があれば、途中式1にフラグ「1」、途中式132に表示順,許可表示欄に両方に〇あって許可コードの入力ない場合に、コード表示。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</si>
  <si>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大項目と小項目の両方に〇があれば、途中式1にフラグ「1」、途中式133に表示順,許可表示欄に両方に〇あって許可コードの入力ない場合に、コード表示。</t>
    <rPh sb="0" eb="3">
      <t>ダイコウモク</t>
    </rPh>
    <rPh sb="4" eb="7">
      <t>ショウコウモク</t>
    </rPh>
    <rPh sb="8" eb="10">
      <t>リョウホウ</t>
    </rPh>
    <rPh sb="17" eb="19">
      <t>トチュウ</t>
    </rPh>
    <rPh sb="19" eb="20">
      <t>シキ</t>
    </rPh>
    <rPh sb="29" eb="31">
      <t>トチュウ</t>
    </rPh>
    <rPh sb="31" eb="32">
      <t>シキ</t>
    </rPh>
    <rPh sb="36" eb="38">
      <t>ヒョウジ</t>
    </rPh>
    <rPh sb="38" eb="39">
      <t>ジュン</t>
    </rPh>
    <rPh sb="40" eb="42">
      <t>キョカ</t>
    </rPh>
    <rPh sb="42" eb="44">
      <t>ヒョウジ</t>
    </rPh>
    <rPh sb="44" eb="45">
      <t>ラン</t>
    </rPh>
    <rPh sb="46" eb="48">
      <t>リョウホウ</t>
    </rPh>
    <rPh sb="53" eb="55">
      <t>キョカ</t>
    </rPh>
    <rPh sb="59" eb="61">
      <t>ニュウリョク</t>
    </rPh>
    <rPh sb="63" eb="65">
      <t>バアイ</t>
    </rPh>
    <rPh sb="70" eb="72">
      <t>ヒョウジ</t>
    </rPh>
    <phoneticPr fontId="20"/>
  </si>
  <si>
    <t>様式への申請小項目入力途中式</t>
    <rPh sb="0" eb="2">
      <t>ヨウシキ</t>
    </rPh>
    <rPh sb="4" eb="6">
      <t>シンセイ</t>
    </rPh>
    <rPh sb="6" eb="9">
      <t>ショウコウモク</t>
    </rPh>
    <rPh sb="9" eb="11">
      <t>ニュウリョク</t>
    </rPh>
    <rPh sb="11" eb="13">
      <t>トチュウ</t>
    </rPh>
    <rPh sb="13" eb="14">
      <t>シキ</t>
    </rPh>
    <phoneticPr fontId="20"/>
  </si>
  <si>
    <t>空白の場合も□で表示</t>
    <rPh sb="0" eb="2">
      <t>クウハク</t>
    </rPh>
    <rPh sb="3" eb="5">
      <t>バアイ</t>
    </rPh>
    <rPh sb="8" eb="10">
      <t>ヒョウジ</t>
    </rPh>
    <phoneticPr fontId="20"/>
  </si>
  <si>
    <t>①で１を選んだ場合のみ、入力可。入力メッセージ半角英数字</t>
    <rPh sb="4" eb="5">
      <t>エラ</t>
    </rPh>
    <rPh sb="7" eb="9">
      <t>バアイ</t>
    </rPh>
    <rPh sb="12" eb="14">
      <t>ニュウリョク</t>
    </rPh>
    <rPh sb="14" eb="15">
      <t>カ</t>
    </rPh>
    <rPh sb="16" eb="18">
      <t>ニュウリョク</t>
    </rPh>
    <rPh sb="23" eb="25">
      <t>ハンカク</t>
    </rPh>
    <rPh sb="25" eb="28">
      <t>エイスウジ</t>
    </rPh>
    <phoneticPr fontId="20"/>
  </si>
  <si>
    <t>必須</t>
    <rPh sb="0" eb="2">
      <t>ヒッス</t>
    </rPh>
    <phoneticPr fontId="20"/>
  </si>
  <si>
    <t>代理人を置かないに☑がなければ必須</t>
    <rPh sb="0" eb="3">
      <t>ダイリニン</t>
    </rPh>
    <rPh sb="4" eb="5">
      <t>オ</t>
    </rPh>
    <rPh sb="15" eb="17">
      <t>ヒッス</t>
    </rPh>
    <phoneticPr fontId="20"/>
  </si>
  <si>
    <t>任意</t>
    <rPh sb="0" eb="2">
      <t>ニンイ</t>
    </rPh>
    <phoneticPr fontId="20"/>
  </si>
  <si>
    <t>コード入力、人数未入力の場合に、入力促すメッセージ表示。「Z2」が２回登場でメッセージ。途中式で、人数４桁に。</t>
    <rPh sb="3" eb="5">
      <t>ニュウリョク</t>
    </rPh>
    <rPh sb="6" eb="8">
      <t>ニンズウ</t>
    </rPh>
    <rPh sb="8" eb="11">
      <t>ミニュウリョク</t>
    </rPh>
    <rPh sb="12" eb="14">
      <t>バアイ</t>
    </rPh>
    <rPh sb="16" eb="18">
      <t>ニュウリョク</t>
    </rPh>
    <rPh sb="18" eb="19">
      <t>ウナガ</t>
    </rPh>
    <rPh sb="25" eb="27">
      <t>ヒョウジ</t>
    </rPh>
    <rPh sb="34" eb="35">
      <t>カイ</t>
    </rPh>
    <rPh sb="35" eb="37">
      <t>トウジョウ</t>
    </rPh>
    <rPh sb="44" eb="46">
      <t>トチュウ</t>
    </rPh>
    <rPh sb="46" eb="47">
      <t>シキ</t>
    </rPh>
    <rPh sb="49" eb="51">
      <t>ニンズウ</t>
    </rPh>
    <rPh sb="52" eb="53">
      <t>ケタ</t>
    </rPh>
    <phoneticPr fontId="20"/>
  </si>
  <si>
    <t>（パソコン環境によりこのエクセルファイルが正常に動作しない場合、市ホームページからPDF形式の様式をダウンロード・印刷の上、手書きで記入してください。）</t>
    <rPh sb="5" eb="7">
      <t>カンキョウ</t>
    </rPh>
    <rPh sb="21" eb="23">
      <t>セイジョウ</t>
    </rPh>
    <rPh sb="24" eb="26">
      <t>ドウサ</t>
    </rPh>
    <rPh sb="29" eb="31">
      <t>バアイ</t>
    </rPh>
    <rPh sb="32" eb="33">
      <t>シ</t>
    </rPh>
    <rPh sb="44" eb="46">
      <t>ケイシキ</t>
    </rPh>
    <rPh sb="47" eb="49">
      <t>ヨウシキ</t>
    </rPh>
    <rPh sb="57" eb="59">
      <t>インサツ</t>
    </rPh>
    <rPh sb="60" eb="61">
      <t>ウエ</t>
    </rPh>
    <rPh sb="62" eb="64">
      <t>テガ</t>
    </rPh>
    <rPh sb="66" eb="68">
      <t>キニュウ</t>
    </rPh>
    <phoneticPr fontId="20"/>
  </si>
  <si>
    <t>申請業務により必須許可がある場合は必須</t>
    <rPh sb="0" eb="2">
      <t>シンセイ</t>
    </rPh>
    <rPh sb="2" eb="4">
      <t>ギョウム</t>
    </rPh>
    <rPh sb="7" eb="9">
      <t>ヒッス</t>
    </rPh>
    <rPh sb="9" eb="11">
      <t>キョカ</t>
    </rPh>
    <rPh sb="14" eb="16">
      <t>バアイ</t>
    </rPh>
    <rPh sb="17" eb="19">
      <t>ヒッス</t>
    </rPh>
    <phoneticPr fontId="20"/>
  </si>
  <si>
    <r>
      <t>許可コード</t>
    </r>
    <r>
      <rPr>
        <b/>
        <sz val="6"/>
        <rFont val="ＭＳ Ｐ明朝"/>
        <family val="1"/>
        <charset val="128"/>
      </rPr>
      <t>（申請者向け）</t>
    </r>
    <rPh sb="0" eb="2">
      <t>キョカ</t>
    </rPh>
    <rPh sb="6" eb="9">
      <t>シンセイシャ</t>
    </rPh>
    <rPh sb="9" eb="10">
      <t>ム</t>
    </rPh>
    <phoneticPr fontId="20"/>
  </si>
  <si>
    <t>桁数不足の場合エラーメッセージ</t>
    <rPh sb="0" eb="2">
      <t>ケタスウ</t>
    </rPh>
    <rPh sb="2" eb="4">
      <t>フソク</t>
    </rPh>
    <rPh sb="5" eb="7">
      <t>バアイ</t>
    </rPh>
    <phoneticPr fontId="20"/>
  </si>
  <si>
    <t>商号が含まれていたらエラーメッセージ</t>
    <rPh sb="0" eb="2">
      <t>ショウゴウ</t>
    </rPh>
    <rPh sb="3" eb="4">
      <t>フク</t>
    </rPh>
    <phoneticPr fontId="20"/>
  </si>
  <si>
    <t>「商号又は名称」は入力せずに、営業所や支店名等のみ入力</t>
    <rPh sb="9" eb="11">
      <t>ニュウリョク</t>
    </rPh>
    <rPh sb="25" eb="27">
      <t>ニュウリョク</t>
    </rPh>
    <phoneticPr fontId="3"/>
  </si>
  <si>
    <t>１．法人</t>
    <rPh sb="2" eb="4">
      <t>ホウジン</t>
    </rPh>
    <phoneticPr fontId="20"/>
  </si>
  <si>
    <t>２．個人</t>
    <rPh sb="2" eb="4">
      <t>コジン</t>
    </rPh>
    <phoneticPr fontId="20"/>
  </si>
  <si>
    <t>月</t>
    <rPh sb="0" eb="1">
      <t>ツキ</t>
    </rPh>
    <phoneticPr fontId="20"/>
  </si>
  <si>
    <t>↓法人個人の別</t>
    <rPh sb="1" eb="3">
      <t>ホウジン</t>
    </rPh>
    <rPh sb="3" eb="5">
      <t>コジン</t>
    </rPh>
    <rPh sb="6" eb="7">
      <t>ベツ</t>
    </rPh>
    <phoneticPr fontId="20"/>
  </si>
  <si>
    <t>↓登記上の所在地</t>
    <rPh sb="1" eb="4">
      <t>トウキジョウ</t>
    </rPh>
    <rPh sb="5" eb="8">
      <t>ショザイチ</t>
    </rPh>
    <phoneticPr fontId="20"/>
  </si>
  <si>
    <t>１．同じ</t>
    <rPh sb="2" eb="3">
      <t>オナ</t>
    </rPh>
    <phoneticPr fontId="20"/>
  </si>
  <si>
    <t>２．異なる</t>
    <rPh sb="2" eb="3">
      <t>コト</t>
    </rPh>
    <phoneticPr fontId="20"/>
  </si>
  <si>
    <t>本店所在地と登記上の所在地</t>
    <rPh sb="0" eb="2">
      <t>ホンテン</t>
    </rPh>
    <rPh sb="2" eb="5">
      <t>ショザイチ</t>
    </rPh>
    <rPh sb="6" eb="9">
      <t>トウキジョウ</t>
    </rPh>
    <rPh sb="10" eb="13">
      <t>ショザイチ</t>
    </rPh>
    <phoneticPr fontId="20"/>
  </si>
  <si>
    <t>⑴</t>
    <phoneticPr fontId="3"/>
  </si>
  <si>
    <t>⑵</t>
    <phoneticPr fontId="20"/>
  </si>
  <si>
    <t>登記上の所在地を「１．同じ」を選択した場合、グレーアウト</t>
    <rPh sb="0" eb="3">
      <t>トウキジョウ</t>
    </rPh>
    <rPh sb="4" eb="7">
      <t>ショザイチ</t>
    </rPh>
    <rPh sb="11" eb="12">
      <t>オナ</t>
    </rPh>
    <rPh sb="15" eb="17">
      <t>センタク</t>
    </rPh>
    <rPh sb="19" eb="21">
      <t>バアイ</t>
    </rPh>
    <phoneticPr fontId="20"/>
  </si>
  <si>
    <t>文字列の長さ規制と半角英数字</t>
    <rPh sb="0" eb="3">
      <t>モジレツ</t>
    </rPh>
    <rPh sb="4" eb="5">
      <t>ナガ</t>
    </rPh>
    <rPh sb="6" eb="8">
      <t>キセイ</t>
    </rPh>
    <rPh sb="9" eb="11">
      <t>ハンカク</t>
    </rPh>
    <rPh sb="11" eb="14">
      <t>エイスウジ</t>
    </rPh>
    <phoneticPr fontId="20"/>
  </si>
  <si>
    <t>上で選択した申請業務（大項目）の中から、最も受注を希望する業務を１つ選択し、その業務名（大項目）を入力</t>
    <rPh sb="49" eb="51">
      <t>ニュウリョク</t>
    </rPh>
    <phoneticPr fontId="20"/>
  </si>
  <si>
    <t>西暦欄が今年以前</t>
    <rPh sb="0" eb="2">
      <t>セイレキ</t>
    </rPh>
    <rPh sb="2" eb="3">
      <t>ラン</t>
    </rPh>
    <rPh sb="4" eb="6">
      <t>コトシ</t>
    </rPh>
    <rPh sb="6" eb="8">
      <t>イゼン</t>
    </rPh>
    <phoneticPr fontId="20"/>
  </si>
  <si>
    <t>１．該当する</t>
    <rPh sb="2" eb="4">
      <t>ガイトウ</t>
    </rPh>
    <phoneticPr fontId="20"/>
  </si>
  <si>
    <t>２．該当しない</t>
    <rPh sb="2" eb="4">
      <t>ガイトウ</t>
    </rPh>
    <phoneticPr fontId="20"/>
  </si>
  <si>
    <t>⑴</t>
    <phoneticPr fontId="20"/>
  </si>
  <si>
    <t>⑵</t>
    <phoneticPr fontId="20"/>
  </si>
  <si>
    <t>直近の６月１日時点で、障害者雇用状況報告書の提出義務があった場合→１を入力</t>
    <rPh sb="0" eb="2">
      <t>チョッキン</t>
    </rPh>
    <rPh sb="4" eb="5">
      <t>ガツ</t>
    </rPh>
    <rPh sb="6" eb="7">
      <t>ヒ</t>
    </rPh>
    <rPh sb="7" eb="9">
      <t>ジテン</t>
    </rPh>
    <rPh sb="11" eb="14">
      <t>ショウガイシャ</t>
    </rPh>
    <rPh sb="14" eb="16">
      <t>コヨウ</t>
    </rPh>
    <rPh sb="16" eb="18">
      <t>ジョウキョウ</t>
    </rPh>
    <rPh sb="18" eb="21">
      <t>ホウコクショ</t>
    </rPh>
    <rPh sb="22" eb="24">
      <t>テイシュツ</t>
    </rPh>
    <rPh sb="24" eb="26">
      <t>ギム</t>
    </rPh>
    <rPh sb="30" eb="32">
      <t>バアイ</t>
    </rPh>
    <rPh sb="35" eb="37">
      <t>ニュウリョク</t>
    </rPh>
    <phoneticPr fontId="20"/>
  </si>
  <si>
    <t>⑴に該当しない（提出義務がない）場合　→　２を入力</t>
    <rPh sb="8" eb="10">
      <t>テイシュツ</t>
    </rPh>
    <rPh sb="10" eb="12">
      <t>ギム</t>
    </rPh>
    <rPh sb="16" eb="18">
      <t>バアイ</t>
    </rPh>
    <phoneticPr fontId="20"/>
  </si>
  <si>
    <t>障害者雇用状況報告書の
提出義務</t>
    <rPh sb="0" eb="3">
      <t>ショウガイシャ</t>
    </rPh>
    <rPh sb="3" eb="5">
      <t>コヨウ</t>
    </rPh>
    <rPh sb="5" eb="7">
      <t>ジョウキョウ</t>
    </rPh>
    <rPh sb="7" eb="10">
      <t>ホウコクショ</t>
    </rPh>
    <rPh sb="12" eb="14">
      <t>テイシュツ</t>
    </rPh>
    <rPh sb="14" eb="16">
      <t>ギム</t>
    </rPh>
    <phoneticPr fontId="20"/>
  </si>
  <si>
    <t>⑴千円未満の端数を、切り捨てて記入
⑵－（マイナス）の場合は、－を頭につける
⑶値が存在しない場合は、０と記入</t>
    <phoneticPr fontId="20"/>
  </si>
  <si>
    <t>半角英数字</t>
    <rPh sb="0" eb="2">
      <t>ハンカク</t>
    </rPh>
    <rPh sb="2" eb="5">
      <t>エイスウジ</t>
    </rPh>
    <phoneticPr fontId="20"/>
  </si>
  <si>
    <t>場合により0A01/0A09のいずれか　</t>
    <phoneticPr fontId="20"/>
  </si>
  <si>
    <t>代理人を置く
営業所等の名称</t>
    <rPh sb="0" eb="3">
      <t>ダイリニン</t>
    </rPh>
    <rPh sb="4" eb="5">
      <t>オ</t>
    </rPh>
    <rPh sb="7" eb="10">
      <t>エイギョウショ</t>
    </rPh>
    <rPh sb="10" eb="11">
      <t>トウ</t>
    </rPh>
    <rPh sb="12" eb="14">
      <t>メイショウ</t>
    </rPh>
    <phoneticPr fontId="20"/>
  </si>
  <si>
    <t>≪入力例≫048-000-0000</t>
    <phoneticPr fontId="139"/>
  </si>
  <si>
    <t>←【自動入力】　３【委託様式２】「本店所在地又は住所」欄に入力することで、自動的に入力されます。</t>
    <rPh sb="2" eb="4">
      <t>ジドウ</t>
    </rPh>
    <rPh sb="4" eb="6">
      <t>ニュウリョク</t>
    </rPh>
    <rPh sb="10" eb="12">
      <t>イタク</t>
    </rPh>
    <rPh sb="12" eb="14">
      <t>ヨウシキ</t>
    </rPh>
    <rPh sb="17" eb="19">
      <t>ホンテン</t>
    </rPh>
    <rPh sb="19" eb="22">
      <t>ショザイチ</t>
    </rPh>
    <rPh sb="22" eb="23">
      <t>マタ</t>
    </rPh>
    <rPh sb="24" eb="26">
      <t>ジュウショ</t>
    </rPh>
    <rPh sb="27" eb="28">
      <t>ラン</t>
    </rPh>
    <rPh sb="29" eb="31">
      <t>ニュウリョク</t>
    </rPh>
    <rPh sb="37" eb="40">
      <t>ジドウテキ</t>
    </rPh>
    <rPh sb="41" eb="43">
      <t>ニュウリョク</t>
    </rPh>
    <phoneticPr fontId="20"/>
  </si>
  <si>
    <t>直近決算の貸借対照表の数値を、千円未満の端数を切り捨てて記入</t>
    <rPh sb="0" eb="2">
      <t>チョッキン</t>
    </rPh>
    <rPh sb="2" eb="4">
      <t>ケッサン</t>
    </rPh>
    <phoneticPr fontId="20"/>
  </si>
  <si>
    <t>直近決算の貸借対照表の数値を、千円未満の端数を切り捨てて記入</t>
    <rPh sb="0" eb="2">
      <t>チョッキン</t>
    </rPh>
    <rPh sb="2" eb="4">
      <t>ケッサン</t>
    </rPh>
    <rPh sb="5" eb="7">
      <t>タイシャク</t>
    </rPh>
    <rPh sb="7" eb="10">
      <t>タイショウヒョウ</t>
    </rPh>
    <rPh sb="11" eb="13">
      <t>スウチ</t>
    </rPh>
    <rPh sb="28" eb="30">
      <t>キニュウ</t>
    </rPh>
    <phoneticPr fontId="20"/>
  </si>
  <si>
    <r>
      <t xml:space="preserve">◆申請業務（大項目）に〇を入力した後、受注希望業務（小項目）に〇を入力してください。
</t>
    </r>
    <r>
      <rPr>
        <sz val="11"/>
        <color rgb="FFFF0000"/>
        <rFont val="ＭＳ ゴシック"/>
        <family val="3"/>
        <charset val="128"/>
      </rPr>
      <t xml:space="preserve">◆受注希望業務の資格欄に赤文字で記載されているものは、その資格が必須となります。
</t>
    </r>
    <r>
      <rPr>
        <sz val="11"/>
        <color rgb="FF0070C0"/>
        <rFont val="ＭＳ ゴシック"/>
        <family val="3"/>
        <charset val="128"/>
      </rPr>
      <t>◆受注希望業務の資格欄に青文字で記載されているものは、該当する場合のみその資格が必須となります。</t>
    </r>
    <rPh sb="1" eb="3">
      <t>シンセイ</t>
    </rPh>
    <rPh sb="96" eb="97">
      <t>アオ</t>
    </rPh>
    <rPh sb="111" eb="113">
      <t>ガイトウ</t>
    </rPh>
    <rPh sb="115" eb="117">
      <t>バアイ</t>
    </rPh>
    <phoneticPr fontId="3"/>
  </si>
  <si>
    <t>　以上で入力は終了です。
　下記「貴社の提出書類」を参考に、必要となる書類を印刷し、入力・申請内容と齟齬がないか、必ず確認してください。
（入力条件が整っていない場合、印刷された書類に入力内容が反映されいない場合があります。その際は、手引や各入力項目に付記されている注意事項を確認し、正しく入力するようにしてください。）
　確認後、問題無いようであれば、各押印欄に記載されている実印、使用印等、必要な印鑑を押印の上、その他添付書類と併せて申請してください。
　なお、提出されました書類に関しお問い合わせする場合がありますので、提出書類は写しをとってから提出してください。</t>
    <rPh sb="1" eb="3">
      <t>イジョウ</t>
    </rPh>
    <rPh sb="4" eb="6">
      <t>ニュウリョク</t>
    </rPh>
    <rPh sb="7" eb="9">
      <t>シュウリョウ</t>
    </rPh>
    <rPh sb="14" eb="16">
      <t>カキ</t>
    </rPh>
    <rPh sb="17" eb="19">
      <t>キシャ</t>
    </rPh>
    <rPh sb="20" eb="22">
      <t>テイシュツ</t>
    </rPh>
    <rPh sb="22" eb="24">
      <t>ショルイ</t>
    </rPh>
    <rPh sb="26" eb="28">
      <t>サンコウ</t>
    </rPh>
    <rPh sb="30" eb="32">
      <t>ヒツヨウ</t>
    </rPh>
    <rPh sb="35" eb="37">
      <t>ショルイ</t>
    </rPh>
    <rPh sb="38" eb="40">
      <t>インサツ</t>
    </rPh>
    <rPh sb="42" eb="44">
      <t>ニュウリョク</t>
    </rPh>
    <rPh sb="45" eb="47">
      <t>シンセイ</t>
    </rPh>
    <rPh sb="47" eb="49">
      <t>ナイヨウ</t>
    </rPh>
    <rPh sb="50" eb="52">
      <t>ソゴ</t>
    </rPh>
    <rPh sb="57" eb="58">
      <t>カナラ</t>
    </rPh>
    <rPh sb="59" eb="61">
      <t>カクニン</t>
    </rPh>
    <rPh sb="92" eb="94">
      <t>ニュウリョク</t>
    </rPh>
    <rPh sb="94" eb="96">
      <t>ナイヨウ</t>
    </rPh>
    <rPh sb="114" eb="115">
      <t>サイ</t>
    </rPh>
    <rPh sb="142" eb="143">
      <t>タダ</t>
    </rPh>
    <rPh sb="145" eb="147">
      <t>ニュウリョク</t>
    </rPh>
    <rPh sb="162" eb="164">
      <t>カクニン</t>
    </rPh>
    <rPh sb="164" eb="165">
      <t>ゴ</t>
    </rPh>
    <rPh sb="166" eb="168">
      <t>モンダイ</t>
    </rPh>
    <rPh sb="168" eb="169">
      <t>ナ</t>
    </rPh>
    <rPh sb="177" eb="178">
      <t>カク</t>
    </rPh>
    <rPh sb="178" eb="180">
      <t>オウイン</t>
    </rPh>
    <rPh sb="180" eb="181">
      <t>ラン</t>
    </rPh>
    <rPh sb="182" eb="184">
      <t>キサイ</t>
    </rPh>
    <rPh sb="195" eb="196">
      <t>トウ</t>
    </rPh>
    <rPh sb="197" eb="199">
      <t>ヒツヨウ</t>
    </rPh>
    <rPh sb="200" eb="202">
      <t>インカン</t>
    </rPh>
    <rPh sb="206" eb="207">
      <t>ウエ</t>
    </rPh>
    <rPh sb="210" eb="211">
      <t>タ</t>
    </rPh>
    <rPh sb="211" eb="213">
      <t>テンプ</t>
    </rPh>
    <rPh sb="213" eb="215">
      <t>ショルイ</t>
    </rPh>
    <rPh sb="216" eb="217">
      <t>アワ</t>
    </rPh>
    <rPh sb="219" eb="221">
      <t>シンセイ</t>
    </rPh>
    <phoneticPr fontId="3"/>
  </si>
  <si>
    <t>①大項目が５業務以上なら（５業務超のエラーメッセージが表示されれば）、他の大項目をグレーアウト（５業務超のエラーメッセージが表示されれば）②大項目に〇なければ、小項目部分グレーアウト、③大項目と小項目に〇があれば、必須の許可名の文字色を赤（場合によるものは青）</t>
    <rPh sb="1" eb="4">
      <t>ダイコウモク</t>
    </rPh>
    <rPh sb="6" eb="8">
      <t>ギョウム</t>
    </rPh>
    <rPh sb="8" eb="10">
      <t>イジョウ</t>
    </rPh>
    <rPh sb="35" eb="36">
      <t>タ</t>
    </rPh>
    <rPh sb="37" eb="40">
      <t>ダイコウモク</t>
    </rPh>
    <rPh sb="49" eb="51">
      <t>ギョウム</t>
    </rPh>
    <rPh sb="51" eb="52">
      <t>チョウ</t>
    </rPh>
    <rPh sb="62" eb="64">
      <t>ヒョウジ</t>
    </rPh>
    <rPh sb="70" eb="73">
      <t>ダイコウモク</t>
    </rPh>
    <rPh sb="80" eb="83">
      <t>ショウコウモク</t>
    </rPh>
    <rPh sb="83" eb="85">
      <t>ブブン</t>
    </rPh>
    <rPh sb="93" eb="96">
      <t>ダイコウモク</t>
    </rPh>
    <rPh sb="97" eb="100">
      <t>ショウコウモク</t>
    </rPh>
    <rPh sb="107" eb="109">
      <t>ヒッス</t>
    </rPh>
    <rPh sb="110" eb="112">
      <t>キョカ</t>
    </rPh>
    <rPh sb="112" eb="113">
      <t>メイ</t>
    </rPh>
    <rPh sb="114" eb="117">
      <t>モジショク</t>
    </rPh>
    <rPh sb="118" eb="119">
      <t>アカ</t>
    </rPh>
    <rPh sb="120" eb="122">
      <t>バアイ</t>
    </rPh>
    <rPh sb="128" eb="129">
      <t>アオ</t>
    </rPh>
    <phoneticPr fontId="20"/>
  </si>
  <si>
    <t>５業務を超えた場合に、エラーメッセージ.</t>
    <rPh sb="1" eb="3">
      <t>ギョウム</t>
    </rPh>
    <rPh sb="4" eb="5">
      <t>コ</t>
    </rPh>
    <rPh sb="7" eb="9">
      <t>バアイ</t>
    </rPh>
    <phoneticPr fontId="20"/>
  </si>
  <si>
    <t>委託様式４の各項目で提出様式の記入欄に書ききれない場合は、ここに正式名称が自動入力されます。</t>
    <rPh sb="0" eb="2">
      <t>イタク</t>
    </rPh>
    <rPh sb="2" eb="4">
      <t>ヨウシキ</t>
    </rPh>
    <rPh sb="37" eb="39">
      <t>ジドウ</t>
    </rPh>
    <rPh sb="39" eb="41">
      <t>ニュウリョク</t>
    </rPh>
    <phoneticPr fontId="20"/>
  </si>
  <si>
    <t>㈱等略称を使用した場合は、エラーメッセージ</t>
    <rPh sb="1" eb="2">
      <t>トウ</t>
    </rPh>
    <rPh sb="2" eb="4">
      <t>リャクショウ</t>
    </rPh>
    <rPh sb="5" eb="7">
      <t>シヨウ</t>
    </rPh>
    <rPh sb="9" eb="11">
      <t>バアイ</t>
    </rPh>
    <phoneticPr fontId="20"/>
  </si>
  <si>
    <t>整数で半角英数字</t>
    <rPh sb="0" eb="2">
      <t>セイスウ</t>
    </rPh>
    <rPh sb="3" eb="5">
      <t>ハンカク</t>
    </rPh>
    <rPh sb="5" eb="8">
      <t>エイスウジ</t>
    </rPh>
    <phoneticPr fontId="20"/>
  </si>
  <si>
    <t>技術者コード</t>
    <rPh sb="0" eb="3">
      <t>ギジュツシャ</t>
    </rPh>
    <phoneticPr fontId="3"/>
  </si>
  <si>
    <t>技術者資格名称</t>
    <rPh sb="0" eb="3">
      <t>ギジュツシャ</t>
    </rPh>
    <rPh sb="3" eb="5">
      <t>シカク</t>
    </rPh>
    <rPh sb="5" eb="7">
      <t>メイショウ</t>
    </rPh>
    <phoneticPr fontId="3"/>
  </si>
  <si>
    <t>さいたま市使用欄４－⑪　⇒</t>
    <rPh sb="4" eb="5">
      <t>シ</t>
    </rPh>
    <rPh sb="5" eb="7">
      <t>シヨウ</t>
    </rPh>
    <rPh sb="7" eb="8">
      <t>ラン</t>
    </rPh>
    <phoneticPr fontId="20"/>
  </si>
  <si>
    <r>
      <rPr>
        <sz val="10"/>
        <rFont val="ＭＳ Ｐ明朝"/>
        <family val="1"/>
        <charset val="128"/>
      </rPr>
      <t>さいたま市使用欄</t>
    </r>
    <r>
      <rPr>
        <sz val="14"/>
        <rFont val="ＭＳ Ｐ明朝"/>
        <family val="1"/>
        <charset val="128"/>
      </rPr>
      <t xml:space="preserve">
４－⑫　⇒</t>
    </r>
    <rPh sb="4" eb="5">
      <t>シ</t>
    </rPh>
    <rPh sb="5" eb="7">
      <t>シヨウ</t>
    </rPh>
    <rPh sb="7" eb="8">
      <t>ラン</t>
    </rPh>
    <phoneticPr fontId="20"/>
  </si>
  <si>
    <t>さいたま市使用欄５－⑧　⇒</t>
    <rPh sb="4" eb="5">
      <t>シ</t>
    </rPh>
    <rPh sb="5" eb="7">
      <t>シヨウ</t>
    </rPh>
    <rPh sb="7" eb="8">
      <t>ラン</t>
    </rPh>
    <phoneticPr fontId="20"/>
  </si>
  <si>
    <r>
      <rPr>
        <sz val="10"/>
        <rFont val="ＭＳ Ｐ明朝"/>
        <family val="1"/>
        <charset val="128"/>
      </rPr>
      <t>さいたま市使用欄</t>
    </r>
    <r>
      <rPr>
        <sz val="14"/>
        <rFont val="ＭＳ Ｐ明朝"/>
        <family val="1"/>
        <charset val="128"/>
      </rPr>
      <t xml:space="preserve">
５－⑨　⇒</t>
    </r>
    <rPh sb="4" eb="5">
      <t>シ</t>
    </rPh>
    <rPh sb="5" eb="7">
      <t>シヨウ</t>
    </rPh>
    <rPh sb="7" eb="8">
      <t>ラン</t>
    </rPh>
    <phoneticPr fontId="20"/>
  </si>
  <si>
    <r>
      <t>決算書類等（２期分）</t>
    </r>
    <r>
      <rPr>
        <sz val="11"/>
        <rFont val="メイリオ"/>
        <family val="3"/>
        <charset val="128"/>
      </rPr>
      <t>（期ごとにまとめてホチキス止め）</t>
    </r>
    <rPh sb="11" eb="12">
      <t>キ</t>
    </rPh>
    <rPh sb="23" eb="24">
      <t>ド</t>
    </rPh>
    <phoneticPr fontId="20"/>
  </si>
  <si>
    <r>
      <t>履歴事項全部証明書等　</t>
    </r>
    <r>
      <rPr>
        <sz val="11"/>
        <rFont val="メイリオ"/>
        <family val="3"/>
        <charset val="128"/>
      </rPr>
      <t>（まとめてホチキス止め）</t>
    </r>
    <rPh sb="20" eb="21">
      <t>ド</t>
    </rPh>
    <phoneticPr fontId="20"/>
  </si>
  <si>
    <t>，（カンマ）を入力したらエラーメッセージ</t>
    <rPh sb="7" eb="9">
      <t>ニュウリョク</t>
    </rPh>
    <phoneticPr fontId="20"/>
  </si>
  <si>
    <t>契約名に，（カンマ）を入力したらエラーメッセージ</t>
    <rPh sb="0" eb="2">
      <t>ケイヤク</t>
    </rPh>
    <rPh sb="2" eb="3">
      <t>メイ</t>
    </rPh>
    <phoneticPr fontId="20"/>
  </si>
  <si>
    <t>空白削除、半角であれば全角にする</t>
    <rPh sb="0" eb="2">
      <t>クウハク</t>
    </rPh>
    <rPh sb="2" eb="4">
      <t>サクジョ</t>
    </rPh>
    <rPh sb="5" eb="7">
      <t>ハンカク</t>
    </rPh>
    <rPh sb="11" eb="13">
      <t>ゼンカク</t>
    </rPh>
    <phoneticPr fontId="20"/>
  </si>
  <si>
    <t>「国税庁法人番号公表サイト」の法人情報の画面を印刷したもの</t>
    <rPh sb="1" eb="4">
      <t>コクゼイチョウ</t>
    </rPh>
    <rPh sb="4" eb="6">
      <t>ホウジン</t>
    </rPh>
    <rPh sb="6" eb="8">
      <t>バンゴウ</t>
    </rPh>
    <rPh sb="8" eb="10">
      <t>コウヒョウ</t>
    </rPh>
    <rPh sb="15" eb="17">
      <t>ホウジン</t>
    </rPh>
    <rPh sb="17" eb="19">
      <t>ジョウホウ</t>
    </rPh>
    <rPh sb="20" eb="22">
      <t>ガメン</t>
    </rPh>
    <rPh sb="23" eb="25">
      <t>インサツ</t>
    </rPh>
    <phoneticPr fontId="20"/>
  </si>
  <si>
    <t>⑦その他</t>
    <rPh sb="3" eb="4">
      <t>タ</t>
    </rPh>
    <phoneticPr fontId="20"/>
  </si>
  <si>
    <t>③</t>
    <phoneticPr fontId="20"/>
  </si>
  <si>
    <t>⑧受注希望業務（申請業務小項目）</t>
    <rPh sb="1" eb="3">
      <t>ジュチュウ</t>
    </rPh>
    <rPh sb="3" eb="5">
      <t>キボウ</t>
    </rPh>
    <rPh sb="5" eb="7">
      <t>ギョウム</t>
    </rPh>
    <rPh sb="8" eb="10">
      <t>シンセイ</t>
    </rPh>
    <rPh sb="10" eb="12">
      <t>ギョウム</t>
    </rPh>
    <rPh sb="12" eb="15">
      <t>ショウコウモク</t>
    </rPh>
    <phoneticPr fontId="20"/>
  </si>
  <si>
    <t>⑨備考</t>
    <rPh sb="1" eb="3">
      <t>ビコウ</t>
    </rPh>
    <phoneticPr fontId="20"/>
  </si>
  <si>
    <t>「⑧受注希望業務（申請業務小項目）」で記入欄が足りなくなった場合はここに記入</t>
    <rPh sb="2" eb="4">
      <t>ジュチュウ</t>
    </rPh>
    <rPh sb="4" eb="6">
      <t>キボウ</t>
    </rPh>
    <rPh sb="6" eb="8">
      <t>ギョウム</t>
    </rPh>
    <rPh sb="9" eb="11">
      <t>シンセイ</t>
    </rPh>
    <rPh sb="11" eb="13">
      <t>ギョウム</t>
    </rPh>
    <rPh sb="13" eb="16">
      <t>ショウコウモク</t>
    </rPh>
    <rPh sb="19" eb="21">
      <t>キニュウ</t>
    </rPh>
    <rPh sb="21" eb="22">
      <t>ラン</t>
    </rPh>
    <rPh sb="23" eb="24">
      <t>タ</t>
    </rPh>
    <rPh sb="30" eb="32">
      <t>バアイ</t>
    </rPh>
    <rPh sb="36" eb="38">
      <t>キニュウ</t>
    </rPh>
    <phoneticPr fontId="20"/>
  </si>
  <si>
    <r>
      <t>　以下の③④⑤⑥⑦の各項目については、①申請業務（大項目）について、「</t>
    </r>
    <r>
      <rPr>
        <b/>
        <sz val="11"/>
        <rFont val="ＭＳ ゴシック"/>
        <family val="3"/>
        <charset val="128"/>
      </rPr>
      <t>建物管理等、警備、清掃」</t>
    </r>
    <r>
      <rPr>
        <sz val="11"/>
        <rFont val="ＭＳ ゴシック"/>
        <family val="3"/>
        <charset val="128"/>
      </rPr>
      <t>のいずれかを申請する場合に、入力してください。
　上記の業務を申請しない場合は、入力不要です。</t>
    </r>
    <rPh sb="20" eb="22">
      <t>シンセイ</t>
    </rPh>
    <rPh sb="22" eb="24">
      <t>ギョウム</t>
    </rPh>
    <rPh sb="25" eb="28">
      <t>ダイコウモク</t>
    </rPh>
    <rPh sb="61" eb="63">
      <t>ニュウリョク</t>
    </rPh>
    <rPh sb="87" eb="89">
      <t>ニュウリョク</t>
    </rPh>
    <phoneticPr fontId="3"/>
  </si>
  <si>
    <t>※小項目コード1708（その他）を申請する場合は、具体的業務内容を下欄に記入</t>
    <phoneticPr fontId="20"/>
  </si>
  <si>
    <t>その他（※）</t>
    <rPh sb="2" eb="3">
      <t>タ</t>
    </rPh>
    <phoneticPr fontId="20"/>
  </si>
  <si>
    <t>●競争入札参加資格申請の担当者の所属営業所又は部課名を入力してください。</t>
    <rPh sb="1" eb="3">
      <t>キョウソウ</t>
    </rPh>
    <rPh sb="3" eb="5">
      <t>ニュウサツ</t>
    </rPh>
    <rPh sb="5" eb="7">
      <t>サンカ</t>
    </rPh>
    <rPh sb="7" eb="9">
      <t>シカク</t>
    </rPh>
    <rPh sb="9" eb="11">
      <t>シンセイ</t>
    </rPh>
    <rPh sb="12" eb="14">
      <t>タントウ</t>
    </rPh>
    <rPh sb="14" eb="15">
      <t>シャ</t>
    </rPh>
    <rPh sb="16" eb="18">
      <t>ショゾク</t>
    </rPh>
    <rPh sb="18" eb="21">
      <t>エイギョウショ</t>
    </rPh>
    <rPh sb="21" eb="22">
      <t>マタ</t>
    </rPh>
    <rPh sb="23" eb="25">
      <t>ブカ</t>
    </rPh>
    <rPh sb="25" eb="26">
      <t>メイ</t>
    </rPh>
    <rPh sb="27" eb="29">
      <t>ニュウリョク</t>
    </rPh>
    <phoneticPr fontId="20"/>
  </si>
  <si>
    <r>
      <t xml:space="preserve">●競争入札参加資格申請の担当者の氏名を入力してください。
</t>
    </r>
    <r>
      <rPr>
        <sz val="10"/>
        <rFont val="ＭＳ ゴシック"/>
        <family val="3"/>
        <charset val="128"/>
      </rPr>
      <t>　</t>
    </r>
    <r>
      <rPr>
        <sz val="8.5"/>
        <rFont val="ＭＳ ゴシック"/>
        <family val="3"/>
        <charset val="128"/>
      </rPr>
      <t>姓と名の間は間を空けずに入力してください。間を空けて入力しても、様式には詰めて反映されます。</t>
    </r>
    <rPh sb="1" eb="3">
      <t>キョウソウ</t>
    </rPh>
    <rPh sb="3" eb="5">
      <t>ニュウサツ</t>
    </rPh>
    <rPh sb="5" eb="7">
      <t>サンカ</t>
    </rPh>
    <rPh sb="7" eb="9">
      <t>シカク</t>
    </rPh>
    <rPh sb="9" eb="11">
      <t>シンセイ</t>
    </rPh>
    <rPh sb="12" eb="14">
      <t>タントウ</t>
    </rPh>
    <rPh sb="14" eb="15">
      <t>シャ</t>
    </rPh>
    <rPh sb="16" eb="18">
      <t>シメイ</t>
    </rPh>
    <rPh sb="19" eb="21">
      <t>ニュウリョク</t>
    </rPh>
    <rPh sb="30" eb="31">
      <t>セイ</t>
    </rPh>
    <rPh sb="32" eb="33">
      <t>メイ</t>
    </rPh>
    <rPh sb="34" eb="35">
      <t>アイダ</t>
    </rPh>
    <rPh sb="36" eb="37">
      <t>アイダ</t>
    </rPh>
    <rPh sb="38" eb="39">
      <t>ア</t>
    </rPh>
    <rPh sb="42" eb="44">
      <t>ニュウリョク</t>
    </rPh>
    <rPh sb="53" eb="54">
      <t>ア</t>
    </rPh>
    <phoneticPr fontId="20"/>
  </si>
  <si>
    <t>次の所在地①及び所在地②に入力してください。</t>
    <rPh sb="0" eb="1">
      <t>ツギ</t>
    </rPh>
    <rPh sb="2" eb="5">
      <t>ショザイチ</t>
    </rPh>
    <rPh sb="6" eb="7">
      <t>オヨ</t>
    </rPh>
    <rPh sb="8" eb="11">
      <t>ショザイチ</t>
    </rPh>
    <rPh sb="13" eb="15">
      <t>ニュウリョク</t>
    </rPh>
    <phoneticPr fontId="20"/>
  </si>
  <si>
    <t>本店所在地と登記上の所在地が異なる場合のみ、次の所在地①及び所在地②に入力してください。</t>
    <rPh sb="22" eb="23">
      <t>ツギ</t>
    </rPh>
    <phoneticPr fontId="139"/>
  </si>
  <si>
    <t>上記に入力した本店所在地と登記上の所在地が同じの場合　→　「１．同じ」を入力してください。</t>
    <rPh sb="36" eb="38">
      <t>ニュウリョク</t>
    </rPh>
    <phoneticPr fontId="20"/>
  </si>
  <si>
    <t>上記に入力した本店所在地と登記上の所在地が異なる場合　→　「２．異なる」を入力してください。</t>
    <rPh sb="21" eb="22">
      <t>コト</t>
    </rPh>
    <rPh sb="32" eb="33">
      <t>コト</t>
    </rPh>
    <phoneticPr fontId="20"/>
  </si>
  <si>
    <t>（ビル名の有無等の表記が異なっていても、同一場所であれば「１．同じ」を入力してください。）</t>
    <rPh sb="3" eb="4">
      <t>メイ</t>
    </rPh>
    <rPh sb="5" eb="7">
      <t>ウム</t>
    </rPh>
    <rPh sb="7" eb="8">
      <t>トウ</t>
    </rPh>
    <rPh sb="9" eb="11">
      <t>ヒョウキ</t>
    </rPh>
    <rPh sb="12" eb="13">
      <t>コト</t>
    </rPh>
    <phoneticPr fontId="20"/>
  </si>
  <si>
    <r>
      <t>⑴</t>
    </r>
    <r>
      <rPr>
        <sz val="11"/>
        <color rgb="FFFF0000"/>
        <rFont val="ＭＳ ゴシック"/>
        <family val="3"/>
        <charset val="128"/>
      </rPr>
      <t>「丁目」、「番」、「号」等については「－（ハイフン）」で入力してください。</t>
    </r>
    <r>
      <rPr>
        <sz val="11"/>
        <rFont val="ＭＳ ゴシック"/>
        <family val="3"/>
        <charset val="128"/>
      </rPr>
      <t xml:space="preserve">
⑵方書まで入力する場合は、１マス空けて方書を入力してください。</t>
    </r>
    <phoneticPr fontId="3"/>
  </si>
  <si>
    <t xml:space="preserve"> ※『法人番号確認書類』のとおり入力してください。（13桁）</t>
    <rPh sb="16" eb="18">
      <t>ニュウリョク</t>
    </rPh>
    <rPh sb="28" eb="29">
      <t>ケタ</t>
    </rPh>
    <phoneticPr fontId="20"/>
  </si>
  <si>
    <r>
      <t>●「ｶﾌﾞｼｷｶﾞｲｼﾔ（株式会社）」、「ﾕｳｹﾞﾝｶﾞｲｼﾔ（有限会社）」、「〇〇ﾎｳｼﾞﾝ（〇〇法人）」、「〇〇ｸﾐｱｲ（〇〇組合）」等の法人の種類は、</t>
    </r>
    <r>
      <rPr>
        <u/>
        <sz val="11"/>
        <color rgb="FFFF0000"/>
        <rFont val="ＭＳ ゴシック"/>
        <family val="3"/>
        <charset val="128"/>
      </rPr>
      <t>入力しないでください。</t>
    </r>
    <rPh sb="13" eb="17">
      <t>カブシキガイシャ</t>
    </rPh>
    <rPh sb="32" eb="36">
      <t>ユウゲンガイシャ</t>
    </rPh>
    <rPh sb="50" eb="52">
      <t>ホウジン</t>
    </rPh>
    <rPh sb="65" eb="67">
      <t>クミアイ</t>
    </rPh>
    <rPh sb="69" eb="70">
      <t>ナド</t>
    </rPh>
    <rPh sb="71" eb="73">
      <t>ホウジン</t>
    </rPh>
    <rPh sb="74" eb="76">
      <t>シュルイ</t>
    </rPh>
    <rPh sb="78" eb="79">
      <t>イ</t>
    </rPh>
    <rPh sb="79" eb="82">
      <t>クダサ</t>
    </rPh>
    <phoneticPr fontId="139"/>
  </si>
  <si>
    <t>【市外の浄化槽の清掃業務を行う場合のみ必須】浄化槽清掃業許可（清掃を行う市町村長の許可）</t>
    <rPh sb="19" eb="21">
      <t>ヒッス</t>
    </rPh>
    <rPh sb="22" eb="25">
      <t>ジョウカソウ</t>
    </rPh>
    <rPh sb="25" eb="28">
      <t>セイソウギョウ</t>
    </rPh>
    <rPh sb="28" eb="30">
      <t>キョカ</t>
    </rPh>
    <rPh sb="31" eb="33">
      <t>セイソウ</t>
    </rPh>
    <rPh sb="34" eb="35">
      <t>オコナ</t>
    </rPh>
    <rPh sb="36" eb="39">
      <t>シチョウソン</t>
    </rPh>
    <rPh sb="39" eb="40">
      <t>ナガ</t>
    </rPh>
    <rPh sb="41" eb="43">
      <t>キョカ</t>
    </rPh>
    <phoneticPr fontId="20"/>
  </si>
  <si>
    <t>⑴最多５業務まで申請できます。
⑵申請業務に○を入力した後、受注希望業務（小項目）に〇を入力してください。</t>
    <rPh sb="28" eb="29">
      <t>アト</t>
    </rPh>
    <rPh sb="30" eb="32">
      <t>ジュチュウ</t>
    </rPh>
    <rPh sb="32" eb="34">
      <t>キボウ</t>
    </rPh>
    <rPh sb="34" eb="36">
      <t>ギョウム</t>
    </rPh>
    <rPh sb="37" eb="40">
      <t>ショウコウモク</t>
    </rPh>
    <rPh sb="44" eb="46">
      <t>ニュウリョク</t>
    </rPh>
    <phoneticPr fontId="3"/>
  </si>
  <si>
    <t>※大項目「その他」の小項目「その他」を申請する場合は、具体的業務内容を下欄に入力</t>
    <rPh sb="1" eb="4">
      <t>ダイコウモク</t>
    </rPh>
    <rPh sb="7" eb="8">
      <t>タ</t>
    </rPh>
    <phoneticPr fontId="20"/>
  </si>
  <si>
    <t>　　・審査の進捗状況について、個別の問合せは受け付けておりません。</t>
    <phoneticPr fontId="3"/>
  </si>
  <si>
    <t>⑴千円未満の端数を、切り捨てて記入
⑵個人事業主は、記入不要</t>
    <rPh sb="23" eb="24">
      <t>ヌシ</t>
    </rPh>
    <phoneticPr fontId="20"/>
  </si>
  <si>
    <t>小項目コード</t>
    <rPh sb="0" eb="3">
      <t>ショウコウモク</t>
    </rPh>
    <phoneticPr fontId="20"/>
  </si>
  <si>
    <t>建物の総合的な管理業務（警備、清掃、保守等の複合的業務）※認定が不要な業務のみ行う場合は「その他の建物管理等」で申請</t>
    <rPh sb="53" eb="54">
      <t>トウ</t>
    </rPh>
    <phoneticPr fontId="3"/>
  </si>
  <si>
    <t>月</t>
    <rPh sb="0" eb="1">
      <t>ツキ</t>
    </rPh>
    <phoneticPr fontId="20"/>
  </si>
  <si>
    <t>重複の有無</t>
    <rPh sb="0" eb="2">
      <t>チョウフク</t>
    </rPh>
    <rPh sb="3" eb="5">
      <t>ウム</t>
    </rPh>
    <phoneticPr fontId="20"/>
  </si>
  <si>
    <t>≪記入例≫埼玉県さいたま市北区宮原町１－８５２－１</t>
    <rPh sb="13" eb="15">
      <t>キタク</t>
    </rPh>
    <rPh sb="15" eb="17">
      <t>ミヤハラ</t>
    </rPh>
    <rPh sb="17" eb="18">
      <t>チョウ</t>
    </rPh>
    <phoneticPr fontId="3"/>
  </si>
  <si>
    <t>さいたま市競争入札参加資格審査申請書類の作成について</t>
    <rPh sb="4" eb="5">
      <t>シ</t>
    </rPh>
    <rPh sb="5" eb="7">
      <t>キョウソウ</t>
    </rPh>
    <rPh sb="7" eb="9">
      <t>ニュウサツ</t>
    </rPh>
    <rPh sb="9" eb="11">
      <t>サンカ</t>
    </rPh>
    <rPh sb="11" eb="13">
      <t>シカク</t>
    </rPh>
    <rPh sb="13" eb="15">
      <t>シンサ</t>
    </rPh>
    <rPh sb="15" eb="17">
      <t>シンセイ</t>
    </rPh>
    <rPh sb="17" eb="19">
      <t>ショルイ</t>
    </rPh>
    <rPh sb="20" eb="22">
      <t>サクセイ</t>
    </rPh>
    <phoneticPr fontId="3"/>
  </si>
  <si>
    <t>まずは「入力シート」を選択し、該当箇所を全て入力してください。</t>
    <rPh sb="4" eb="6">
      <t>ニュウリョク</t>
    </rPh>
    <rPh sb="11" eb="13">
      <t>センタク</t>
    </rPh>
    <rPh sb="15" eb="17">
      <t>ガイトウ</t>
    </rPh>
    <rPh sb="17" eb="19">
      <t>カショ</t>
    </rPh>
    <rPh sb="20" eb="21">
      <t>スベ</t>
    </rPh>
    <rPh sb="22" eb="24">
      <t>ニュウリョク</t>
    </rPh>
    <phoneticPr fontId="20"/>
  </si>
  <si>
    <t>「入力シート」に入力することで、入力内容が様式に反映します。</t>
    <rPh sb="1" eb="3">
      <t>ニュウリョク</t>
    </rPh>
    <rPh sb="8" eb="10">
      <t>ニュウリョク</t>
    </rPh>
    <rPh sb="16" eb="18">
      <t>ニュウリョク</t>
    </rPh>
    <rPh sb="18" eb="20">
      <t>ナイヨウ</t>
    </rPh>
    <rPh sb="21" eb="23">
      <t>ヨウシキ</t>
    </rPh>
    <rPh sb="24" eb="26">
      <t>ハンエイ</t>
    </rPh>
    <phoneticPr fontId="20"/>
  </si>
  <si>
    <t>（各様式は保護されていますので、直接入力はできません。）</t>
    <rPh sb="1" eb="2">
      <t>カク</t>
    </rPh>
    <rPh sb="2" eb="4">
      <t>ヨウシキ</t>
    </rPh>
    <rPh sb="5" eb="7">
      <t>ホゴ</t>
    </rPh>
    <rPh sb="16" eb="18">
      <t>チョクセツ</t>
    </rPh>
    <rPh sb="18" eb="20">
      <t>ニュウリョク</t>
    </rPh>
    <phoneticPr fontId="3"/>
  </si>
  <si>
    <t>「入力シート」の入力が終わりましたら、必要な様式のシートを開き、それぞれ印刷してください。</t>
    <rPh sb="1" eb="3">
      <t>ニュウリョク</t>
    </rPh>
    <rPh sb="8" eb="10">
      <t>ニュウリョク</t>
    </rPh>
    <rPh sb="11" eb="12">
      <t>オ</t>
    </rPh>
    <rPh sb="19" eb="21">
      <t>ヒツヨウ</t>
    </rPh>
    <rPh sb="22" eb="24">
      <t>ヨウシキ</t>
    </rPh>
    <rPh sb="29" eb="30">
      <t>ヒラ</t>
    </rPh>
    <rPh sb="36" eb="38">
      <t>インサツ</t>
    </rPh>
    <phoneticPr fontId="20"/>
  </si>
  <si>
    <t>ただし、様式７・８については様式に直接入力し、作成してください。</t>
    <rPh sb="4" eb="6">
      <t>ヨウシキ</t>
    </rPh>
    <rPh sb="14" eb="16">
      <t>ヨウシキ</t>
    </rPh>
    <rPh sb="17" eb="19">
      <t>チョクセツ</t>
    </rPh>
    <rPh sb="19" eb="21">
      <t>ニュウリョク</t>
    </rPh>
    <rPh sb="23" eb="25">
      <t>サクセイ</t>
    </rPh>
    <phoneticPr fontId="3"/>
  </si>
  <si>
    <t>令和</t>
    <rPh sb="0" eb="2">
      <t>レイワ</t>
    </rPh>
    <phoneticPr fontId="20"/>
  </si>
  <si>
    <t>令和</t>
    <rPh sb="0" eb="2">
      <t>レイワ</t>
    </rPh>
    <phoneticPr fontId="20"/>
  </si>
  <si>
    <t>令和</t>
    <rPh sb="0" eb="2">
      <t>レイワ</t>
    </rPh>
    <phoneticPr fontId="3"/>
  </si>
  <si>
    <t>記入月日</t>
    <rPh sb="0" eb="2">
      <t>キニュウ</t>
    </rPh>
    <rPh sb="2" eb="3">
      <t>ヅキ</t>
    </rPh>
    <rPh sb="3" eb="4">
      <t>ニチ</t>
    </rPh>
    <phoneticPr fontId="20"/>
  </si>
  <si>
    <t>等級
区分</t>
    <rPh sb="0" eb="2">
      <t>トウキュウ</t>
    </rPh>
    <rPh sb="3" eb="5">
      <t>クブン</t>
    </rPh>
    <phoneticPr fontId="3"/>
  </si>
  <si>
    <r>
      <t>さいたま市競争入札参加資格審査申請をされる方は、</t>
    </r>
    <r>
      <rPr>
        <sz val="16"/>
        <color rgb="FFFF0000"/>
        <rFont val="HG創英角ﾎﾟｯﾌﾟ体"/>
        <family val="3"/>
        <charset val="128"/>
      </rPr>
      <t>入力シートの該当箇所を全て入力してください。</t>
    </r>
    <rPh sb="4" eb="5">
      <t>シ</t>
    </rPh>
    <rPh sb="5" eb="7">
      <t>キョウソウ</t>
    </rPh>
    <rPh sb="7" eb="9">
      <t>ニュウサツ</t>
    </rPh>
    <rPh sb="9" eb="11">
      <t>サンカ</t>
    </rPh>
    <rPh sb="11" eb="13">
      <t>シカク</t>
    </rPh>
    <rPh sb="13" eb="15">
      <t>シンサ</t>
    </rPh>
    <rPh sb="15" eb="17">
      <t>シンセイ</t>
    </rPh>
    <rPh sb="21" eb="22">
      <t>カタ</t>
    </rPh>
    <rPh sb="24" eb="26">
      <t>ニュウリョク</t>
    </rPh>
    <rPh sb="30" eb="32">
      <t>ガイトウ</t>
    </rPh>
    <rPh sb="32" eb="34">
      <t>カショ</t>
    </rPh>
    <rPh sb="35" eb="36">
      <t>スベ</t>
    </rPh>
    <rPh sb="37" eb="39">
      <t>ニュウリョク</t>
    </rPh>
    <phoneticPr fontId="20"/>
  </si>
  <si>
    <r>
      <t xml:space="preserve">法人の場合は履歴（現在）事項全部証明書の（創立）年月日を記入
年号・・・⑴明治→１　⑵大正→２　⑶昭和→３　
　　　　　⑷平成→４　⑸令和→５
</t>
    </r>
    <r>
      <rPr>
        <b/>
        <sz val="14"/>
        <rFont val="ＭＳ Ｐゴシック"/>
        <family val="3"/>
        <charset val="128"/>
        <scheme val="minor"/>
      </rPr>
      <t>≪記入例≫平成３０年1月1日→「４」「３０」年「０１」月「０１」日</t>
    </r>
    <rPh sb="0" eb="2">
      <t>ホウジン</t>
    </rPh>
    <rPh sb="3" eb="5">
      <t>バアイ</t>
    </rPh>
    <rPh sb="9" eb="11">
      <t>ゲンザイ</t>
    </rPh>
    <rPh sb="21" eb="23">
      <t>ソウリツ</t>
    </rPh>
    <rPh sb="24" eb="27">
      <t>ネンガッピ</t>
    </rPh>
    <rPh sb="28" eb="30">
      <t>キニュウ</t>
    </rPh>
    <rPh sb="37" eb="39">
      <t>メイジ</t>
    </rPh>
    <rPh sb="43" eb="45">
      <t>タイショウ</t>
    </rPh>
    <rPh sb="49" eb="51">
      <t>ショウワ</t>
    </rPh>
    <rPh sb="61" eb="63">
      <t>ヘイセイ</t>
    </rPh>
    <rPh sb="67" eb="69">
      <t>レイワ</t>
    </rPh>
    <phoneticPr fontId="20"/>
  </si>
  <si>
    <t>≪記入例≫</t>
    <phoneticPr fontId="20"/>
  </si>
  <si>
    <t>１２３，４５６　千 円</t>
    <rPh sb="8" eb="9">
      <t>セン</t>
    </rPh>
    <phoneticPr fontId="20"/>
  </si>
  <si>
    <t>⑫外国法人の出資割合</t>
    <rPh sb="1" eb="3">
      <t>ガイコク</t>
    </rPh>
    <rPh sb="3" eb="5">
      <t>ホウジン</t>
    </rPh>
    <rPh sb="6" eb="8">
      <t>シュッシ</t>
    </rPh>
    <rPh sb="8" eb="10">
      <t>ワリアイ</t>
    </rPh>
    <phoneticPr fontId="20"/>
  </si>
  <si>
    <t>様式１用</t>
    <rPh sb="0" eb="2">
      <t>ヨウシキ</t>
    </rPh>
    <rPh sb="3" eb="4">
      <t>ヨウ</t>
    </rPh>
    <phoneticPr fontId="20"/>
  </si>
  <si>
    <t>受付番号　様式７</t>
    <rPh sb="5" eb="7">
      <t>ヨウシキ</t>
    </rPh>
    <phoneticPr fontId="20"/>
  </si>
  <si>
    <t>受付番号　様式５</t>
    <rPh sb="5" eb="7">
      <t>ヨウシキ</t>
    </rPh>
    <phoneticPr fontId="20"/>
  </si>
  <si>
    <t>受付番号　様式６</t>
    <rPh sb="5" eb="7">
      <t>ヨウシキ</t>
    </rPh>
    <phoneticPr fontId="20"/>
  </si>
  <si>
    <t>0N01　</t>
    <phoneticPr fontId="20"/>
  </si>
  <si>
    <t>0N01</t>
    <phoneticPr fontId="20"/>
  </si>
  <si>
    <t>99</t>
    <phoneticPr fontId="20"/>
  </si>
  <si>
    <t>0P01</t>
    <phoneticPr fontId="20"/>
  </si>
  <si>
    <t>0P03</t>
    <phoneticPr fontId="20"/>
  </si>
  <si>
    <t>0P04</t>
    <phoneticPr fontId="20"/>
  </si>
  <si>
    <t>⑪前期決算売上額（千円）</t>
    <rPh sb="1" eb="3">
      <t>ゼンキ</t>
    </rPh>
    <rPh sb="3" eb="5">
      <t>ケッサン</t>
    </rPh>
    <rPh sb="5" eb="7">
      <t>ウリアゲ</t>
    </rPh>
    <rPh sb="7" eb="8">
      <t>ガク</t>
    </rPh>
    <rPh sb="9" eb="11">
      <t>センエン</t>
    </rPh>
    <phoneticPr fontId="20"/>
  </si>
  <si>
    <t>⑩直近決算売上額（千円）</t>
    <rPh sb="1" eb="3">
      <t>チョッキン</t>
    </rPh>
    <rPh sb="3" eb="5">
      <t>ケッサン</t>
    </rPh>
    <rPh sb="5" eb="7">
      <t>ウリアゲ</t>
    </rPh>
    <rPh sb="7" eb="8">
      <t>ガク</t>
    </rPh>
    <rPh sb="9" eb="11">
      <t>センエン</t>
    </rPh>
    <phoneticPr fontId="20"/>
  </si>
  <si>
    <t>　　　お問い合わせは</t>
    <phoneticPr fontId="3"/>
  </si>
  <si>
    <t>製作等</t>
    <rPh sb="0" eb="2">
      <t>セイサク</t>
    </rPh>
    <phoneticPr fontId="3"/>
  </si>
  <si>
    <t>１．利用している</t>
    <rPh sb="2" eb="4">
      <t>リヨウ</t>
    </rPh>
    <phoneticPr fontId="20"/>
  </si>
  <si>
    <t>２．利用していない</t>
    <rPh sb="2" eb="4">
      <t>リヨウ</t>
    </rPh>
    <phoneticPr fontId="20"/>
  </si>
  <si>
    <t>受付証・返信用封筒（切手貼付）</t>
    <phoneticPr fontId="3"/>
  </si>
  <si>
    <t>　令和５・６年度において、さいたま市及びさいたま市水道事業管理者の発注する業務委託に</t>
    <rPh sb="1" eb="3">
      <t>レイワ</t>
    </rPh>
    <rPh sb="18" eb="19">
      <t>オヨ</t>
    </rPh>
    <rPh sb="24" eb="25">
      <t>シ</t>
    </rPh>
    <rPh sb="25" eb="27">
      <t>スイドウ</t>
    </rPh>
    <rPh sb="27" eb="29">
      <t>ジギョウ</t>
    </rPh>
    <rPh sb="29" eb="31">
      <t>カンリ</t>
    </rPh>
    <phoneticPr fontId="3"/>
  </si>
  <si>
    <t>　　・不備等があった場合は、別途審査担当から連絡致します。</t>
    <rPh sb="14" eb="16">
      <t>ベット</t>
    </rPh>
    <rPh sb="16" eb="18">
      <t>シンサ</t>
    </rPh>
    <rPh sb="18" eb="20">
      <t>タントウ</t>
    </rPh>
    <rPh sb="22" eb="24">
      <t>レンラク</t>
    </rPh>
    <phoneticPr fontId="3"/>
  </si>
  <si>
    <t>さいたま市と締結している包括連携協定書の写しを提出</t>
    <rPh sb="4" eb="5">
      <t>シ</t>
    </rPh>
    <rPh sb="6" eb="8">
      <t>テイケツ</t>
    </rPh>
    <rPh sb="12" eb="14">
      <t>ホウカツ</t>
    </rPh>
    <rPh sb="14" eb="16">
      <t>レンケイ</t>
    </rPh>
    <rPh sb="16" eb="18">
      <t>キョウテイ</t>
    </rPh>
    <rPh sb="18" eb="19">
      <t>ショ</t>
    </rPh>
    <rPh sb="20" eb="21">
      <t>ウツ</t>
    </rPh>
    <rPh sb="23" eb="25">
      <t>テイシュツ</t>
    </rPh>
    <phoneticPr fontId="20"/>
  </si>
  <si>
    <t>さいたま市ＳＤＧｓ認証企業認証書の写しを提出</t>
    <rPh sb="4" eb="5">
      <t>シ</t>
    </rPh>
    <rPh sb="9" eb="11">
      <t>ニンショウ</t>
    </rPh>
    <rPh sb="11" eb="13">
      <t>キギョウ</t>
    </rPh>
    <rPh sb="13" eb="15">
      <t>ニンショウ</t>
    </rPh>
    <rPh sb="15" eb="16">
      <t>ショ</t>
    </rPh>
    <rPh sb="17" eb="18">
      <t>ウツ</t>
    </rPh>
    <rPh sb="20" eb="22">
      <t>テイシュツ</t>
    </rPh>
    <phoneticPr fontId="3"/>
  </si>
  <si>
    <t>さいたま市健康経営企業認定証の写しを提出</t>
    <rPh sb="4" eb="5">
      <t>シ</t>
    </rPh>
    <rPh sb="5" eb="7">
      <t>ケンコウ</t>
    </rPh>
    <rPh sb="7" eb="9">
      <t>ケイエイ</t>
    </rPh>
    <rPh sb="9" eb="11">
      <t>キギョウ</t>
    </rPh>
    <rPh sb="11" eb="14">
      <t>ニンテイショウ</t>
    </rPh>
    <rPh sb="15" eb="16">
      <t>ウツ</t>
    </rPh>
    <rPh sb="18" eb="20">
      <t>テイシュツ</t>
    </rPh>
    <phoneticPr fontId="3"/>
  </si>
  <si>
    <t>⑤子育て支援（次世代育成支援対策推進法）</t>
    <rPh sb="1" eb="3">
      <t>コソダ</t>
    </rPh>
    <rPh sb="4" eb="6">
      <t>シエン</t>
    </rPh>
    <phoneticPr fontId="20"/>
  </si>
  <si>
    <t>⑥女性の活躍推進（女性の職業生活における活躍の推進に関する法律）</t>
    <rPh sb="1" eb="3">
      <t>ジョセイ</t>
    </rPh>
    <rPh sb="4" eb="6">
      <t>カツヤク</t>
    </rPh>
    <rPh sb="6" eb="8">
      <t>スイシン</t>
    </rPh>
    <phoneticPr fontId="20"/>
  </si>
  <si>
    <t>競争入札参加資格審査申請書兼誓約書（業務委託）</t>
    <phoneticPr fontId="3"/>
  </si>
  <si>
    <t>係る競争入札に参加する資格の審査を申請します。</t>
  </si>
  <si>
    <t>　また、当社（私）は、さいたま市暴力団排除条例及びさいたま市の締結する契約からの暴力団</t>
    <rPh sb="4" eb="6">
      <t>トウシャ</t>
    </rPh>
    <rPh sb="7" eb="8">
      <t>ワタシ</t>
    </rPh>
    <rPh sb="15" eb="16">
      <t>シ</t>
    </rPh>
    <rPh sb="16" eb="19">
      <t>ボウリョクダン</t>
    </rPh>
    <rPh sb="19" eb="21">
      <t>ハイジョ</t>
    </rPh>
    <rPh sb="21" eb="23">
      <t>ジョウレイ</t>
    </rPh>
    <rPh sb="23" eb="24">
      <t>オヨ</t>
    </rPh>
    <rPh sb="29" eb="30">
      <t>シ</t>
    </rPh>
    <rPh sb="31" eb="33">
      <t>テイケツ</t>
    </rPh>
    <rPh sb="35" eb="37">
      <t>ケイヤク</t>
    </rPh>
    <rPh sb="40" eb="43">
      <t>ボウリョクダン</t>
    </rPh>
    <phoneticPr fontId="3"/>
  </si>
  <si>
    <t>排除措置に関する要綱の規定に基づき、暴力団、暴力団員又は暴力団関係者との関係を有してい</t>
    <rPh sb="0" eb="2">
      <t>ハイジョ</t>
    </rPh>
    <rPh sb="2" eb="4">
      <t>ソチ</t>
    </rPh>
    <rPh sb="5" eb="6">
      <t>カン</t>
    </rPh>
    <rPh sb="8" eb="10">
      <t>ヨウコウ</t>
    </rPh>
    <rPh sb="11" eb="13">
      <t>キテイ</t>
    </rPh>
    <rPh sb="14" eb="15">
      <t>モト</t>
    </rPh>
    <rPh sb="18" eb="21">
      <t>ボウリョクダン</t>
    </rPh>
    <rPh sb="22" eb="25">
      <t>ボウリョクダン</t>
    </rPh>
    <rPh sb="25" eb="26">
      <t>イン</t>
    </rPh>
    <rPh sb="26" eb="27">
      <t>マタ</t>
    </rPh>
    <rPh sb="28" eb="31">
      <t>ボウリョクダン</t>
    </rPh>
    <rPh sb="31" eb="34">
      <t>カンケイシャ</t>
    </rPh>
    <rPh sb="36" eb="38">
      <t>カンケイ</t>
    </rPh>
    <rPh sb="39" eb="40">
      <t>ユウ</t>
    </rPh>
    <phoneticPr fontId="3"/>
  </si>
  <si>
    <t>ないこと及び説明を求められた際には誠実に応じることを誓約します。</t>
    <rPh sb="4" eb="5">
      <t>オヨ</t>
    </rPh>
    <rPh sb="6" eb="8">
      <t>セツメイ</t>
    </rPh>
    <rPh sb="9" eb="10">
      <t>モト</t>
    </rPh>
    <rPh sb="14" eb="15">
      <t>サイ</t>
    </rPh>
    <rPh sb="17" eb="19">
      <t>セイジツ</t>
    </rPh>
    <rPh sb="20" eb="21">
      <t>オウ</t>
    </rPh>
    <rPh sb="26" eb="28">
      <t>セイヤク</t>
    </rPh>
    <phoneticPr fontId="3"/>
  </si>
  <si>
    <t>代理人を置く
営業所等の所在地</t>
    <rPh sb="0" eb="3">
      <t>ダイリニン</t>
    </rPh>
    <rPh sb="4" eb="5">
      <t>オ</t>
    </rPh>
    <rPh sb="7" eb="10">
      <t>エイギョウショ</t>
    </rPh>
    <rPh sb="10" eb="11">
      <t>トウ</t>
    </rPh>
    <rPh sb="12" eb="15">
      <t>ショザイチ</t>
    </rPh>
    <phoneticPr fontId="20"/>
  </si>
  <si>
    <t>使　用　印　鑑</t>
    <phoneticPr fontId="3"/>
  </si>
  <si>
    <t>ここの□にチェックが入ったら、様式２のＡと４についてグレーアウト</t>
    <rPh sb="10" eb="11">
      <t>ハイ</t>
    </rPh>
    <rPh sb="15" eb="17">
      <t>ヨウシキ</t>
    </rPh>
    <phoneticPr fontId="20"/>
  </si>
  <si>
    <t>◆代理人を置かない（委任しない）場合、この欄は入力不要です。</t>
    <rPh sb="21" eb="22">
      <t>ラン</t>
    </rPh>
    <rPh sb="23" eb="25">
      <t>ニュウリョク</t>
    </rPh>
    <phoneticPr fontId="20"/>
  </si>
  <si>
    <t>●市外局番から入力してください。
入力がない場合、様式３の「⑧本店ＦＡＸ番号」欄には「＊」が表示されますがエラーではございません。</t>
    <rPh sb="7" eb="9">
      <t>ニュウリョク</t>
    </rPh>
    <rPh sb="17" eb="19">
      <t>ニュウリョク</t>
    </rPh>
    <rPh sb="22" eb="24">
      <t>バアイ</t>
    </rPh>
    <rPh sb="25" eb="27">
      <t>ヨウシキ</t>
    </rPh>
    <rPh sb="39" eb="40">
      <t>ラン</t>
    </rPh>
    <rPh sb="46" eb="48">
      <t>ヒョウジ</t>
    </rPh>
    <phoneticPr fontId="139"/>
  </si>
  <si>
    <t>委託様式３の各項目で提出様式の記入欄に書ききれない場合は、ここに正式名称が自動入力されます。</t>
    <rPh sb="0" eb="2">
      <t>イタク</t>
    </rPh>
    <rPh sb="2" eb="4">
      <t>ヨウシキ</t>
    </rPh>
    <rPh sb="37" eb="39">
      <t>ジドウ</t>
    </rPh>
    <rPh sb="39" eb="41">
      <t>ニュウリョク</t>
    </rPh>
    <phoneticPr fontId="20"/>
  </si>
  <si>
    <t>●市外局番から入力してください。
入力がない場合、様式４の「⑥営業所等FAX番号」欄には「＊」が表示されますがエラーではございません。</t>
    <rPh sb="7" eb="9">
      <t>ニュウリョク</t>
    </rPh>
    <rPh sb="17" eb="19">
      <t>ニュウリョク</t>
    </rPh>
    <rPh sb="22" eb="24">
      <t>バアイ</t>
    </rPh>
    <rPh sb="25" eb="27">
      <t>ヨウシキ</t>
    </rPh>
    <rPh sb="41" eb="42">
      <t>ラン</t>
    </rPh>
    <rPh sb="48" eb="50">
      <t>ヒョウジ</t>
    </rPh>
    <phoneticPr fontId="139"/>
  </si>
  <si>
    <t>委託様式６</t>
    <rPh sb="0" eb="2">
      <t>イタク</t>
    </rPh>
    <rPh sb="2" eb="4">
      <t>ヨウシキ</t>
    </rPh>
    <phoneticPr fontId="20"/>
  </si>
  <si>
    <t>様式６のシートに表示されていることを、確認してください。</t>
    <rPh sb="0" eb="2">
      <t>ヨウシキ</t>
    </rPh>
    <rPh sb="8" eb="10">
      <t>ヒョウジ</t>
    </rPh>
    <rPh sb="19" eb="21">
      <t>カクニン</t>
    </rPh>
    <phoneticPr fontId="20"/>
  </si>
  <si>
    <t>※本入力シートの【委託様式６】業者情報調書（申請業務情報）欄に赤字で表示されている業務に関連する許可・認可・登録等については、左欄の登録等コード欄にコードを入力の上、許可・認可・登録等の証明となるものの写しを添付してください。
※上記枠内には、必須コードの内、左欄に入力されていないコードが表示されます（同一の許可が必須となる業務を複数申請する場合、重複して表示されます）。
※場合により必須と表示されたものについては、申請の手引を参照の上、該当する場合のみ、コードの入力および証明となるものの写しの添付をしてください。
※詳細は、手引を参照してください。</t>
    <rPh sb="1" eb="2">
      <t>ホン</t>
    </rPh>
    <rPh sb="2" eb="4">
      <t>ニュウリョク</t>
    </rPh>
    <rPh sb="29" eb="30">
      <t>ラン</t>
    </rPh>
    <rPh sb="31" eb="33">
      <t>アカジ</t>
    </rPh>
    <rPh sb="34" eb="36">
      <t>ヒョウジ</t>
    </rPh>
    <rPh sb="41" eb="43">
      <t>ギョウム</t>
    </rPh>
    <rPh sb="44" eb="46">
      <t>カンレン</t>
    </rPh>
    <rPh sb="63" eb="64">
      <t>ヒダリ</t>
    </rPh>
    <rPh sb="116" eb="118">
      <t>ジョウキ</t>
    </rPh>
    <rPh sb="118" eb="119">
      <t>ワク</t>
    </rPh>
    <rPh sb="119" eb="120">
      <t>ナイ</t>
    </rPh>
    <rPh sb="123" eb="125">
      <t>ヒッス</t>
    </rPh>
    <rPh sb="129" eb="130">
      <t>ウチ</t>
    </rPh>
    <rPh sb="131" eb="132">
      <t>ヒダリ</t>
    </rPh>
    <rPh sb="132" eb="133">
      <t>ラン</t>
    </rPh>
    <rPh sb="134" eb="136">
      <t>ニュウリョク</t>
    </rPh>
    <rPh sb="146" eb="148">
      <t>ヒョウジ</t>
    </rPh>
    <rPh sb="153" eb="155">
      <t>ドウイツ</t>
    </rPh>
    <rPh sb="156" eb="158">
      <t>キョカ</t>
    </rPh>
    <rPh sb="159" eb="161">
      <t>ヒッス</t>
    </rPh>
    <rPh sb="164" eb="166">
      <t>ギョウム</t>
    </rPh>
    <rPh sb="167" eb="169">
      <t>フクスウ</t>
    </rPh>
    <rPh sb="169" eb="171">
      <t>シンセイ</t>
    </rPh>
    <rPh sb="173" eb="175">
      <t>バアイ</t>
    </rPh>
    <rPh sb="176" eb="178">
      <t>チョウフク</t>
    </rPh>
    <rPh sb="180" eb="182">
      <t>ヒョウジ</t>
    </rPh>
    <rPh sb="191" eb="193">
      <t>バアイ</t>
    </rPh>
    <rPh sb="196" eb="198">
      <t>ヒッス</t>
    </rPh>
    <rPh sb="199" eb="201">
      <t>ヒョウジ</t>
    </rPh>
    <rPh sb="212" eb="214">
      <t>シンセイ</t>
    </rPh>
    <rPh sb="215" eb="217">
      <t>テビキ</t>
    </rPh>
    <rPh sb="218" eb="220">
      <t>サンショウ</t>
    </rPh>
    <rPh sb="221" eb="222">
      <t>ウエ</t>
    </rPh>
    <rPh sb="223" eb="225">
      <t>ガイトウ</t>
    </rPh>
    <rPh sb="227" eb="229">
      <t>バアイ</t>
    </rPh>
    <rPh sb="236" eb="238">
      <t>ニュウリョク</t>
    </rPh>
    <rPh sb="241" eb="243">
      <t>ショウメイ</t>
    </rPh>
    <rPh sb="249" eb="250">
      <t>ウツ</t>
    </rPh>
    <rPh sb="252" eb="254">
      <t>テンプ</t>
    </rPh>
    <rPh sb="265" eb="267">
      <t>ショウサイ</t>
    </rPh>
    <rPh sb="269" eb="271">
      <t>テビキ</t>
    </rPh>
    <rPh sb="272" eb="274">
      <t>サンショウ</t>
    </rPh>
    <phoneticPr fontId="139"/>
  </si>
  <si>
    <t>途中式で等級「無」ならグレーアウト、片方入力してもう片方空欄の場合は赤で塗りつぶし</t>
    <rPh sb="0" eb="2">
      <t>トチュウ</t>
    </rPh>
    <rPh sb="2" eb="3">
      <t>シキ</t>
    </rPh>
    <rPh sb="4" eb="6">
      <t>トウキュウ</t>
    </rPh>
    <rPh sb="7" eb="8">
      <t>ナ</t>
    </rPh>
    <rPh sb="18" eb="20">
      <t>カタホウ</t>
    </rPh>
    <rPh sb="20" eb="22">
      <t>ニュウリョク</t>
    </rPh>
    <rPh sb="26" eb="28">
      <t>カタホウ</t>
    </rPh>
    <rPh sb="28" eb="30">
      <t>クウラン</t>
    </rPh>
    <rPh sb="31" eb="33">
      <t>バアイ</t>
    </rPh>
    <rPh sb="34" eb="35">
      <t>アカ</t>
    </rPh>
    <rPh sb="36" eb="37">
      <t>ヌ</t>
    </rPh>
    <phoneticPr fontId="20"/>
  </si>
  <si>
    <t>委託様式７</t>
    <rPh sb="0" eb="2">
      <t>イタク</t>
    </rPh>
    <rPh sb="2" eb="4">
      <t>ヨウシキ</t>
    </rPh>
    <phoneticPr fontId="20"/>
  </si>
  <si>
    <t>委託様式８</t>
    <rPh sb="0" eb="2">
      <t>イタク</t>
    </rPh>
    <rPh sb="2" eb="4">
      <t>ヨウシキ</t>
    </rPh>
    <phoneticPr fontId="20"/>
  </si>
  <si>
    <t>「委託様式９」は、申請業務（大項目）について「建物管理等、警備、清掃」のいずれかを申請し、かつ、次に該当する場合のみ提出が必要となります。</t>
    <rPh sb="1" eb="3">
      <t>イタク</t>
    </rPh>
    <rPh sb="3" eb="5">
      <t>ヨウシキ</t>
    </rPh>
    <rPh sb="48" eb="49">
      <t>ツギ</t>
    </rPh>
    <rPh sb="50" eb="52">
      <t>ガイトウ</t>
    </rPh>
    <rPh sb="54" eb="56">
      <t>バアイ</t>
    </rPh>
    <rPh sb="58" eb="60">
      <t>テイシュツ</t>
    </rPh>
    <rPh sb="61" eb="63">
      <t>ヒツヨウ</t>
    </rPh>
    <phoneticPr fontId="3"/>
  </si>
  <si>
    <t>必須</t>
  </si>
  <si>
    <r>
      <t>警備業</t>
    </r>
    <r>
      <rPr>
        <sz val="9"/>
        <color indexed="8"/>
        <rFont val="ＭＳ Ｐ明朝"/>
        <family val="1"/>
        <charset val="128"/>
      </rPr>
      <t>法に基づく</t>
    </r>
    <r>
      <rPr>
        <sz val="9"/>
        <rFont val="ＭＳ Ｐ明朝"/>
        <family val="1"/>
        <charset val="128"/>
      </rPr>
      <t>認定</t>
    </r>
    <rPh sb="0" eb="2">
      <t>ケイビ</t>
    </rPh>
    <rPh sb="2" eb="3">
      <t>ギョウ</t>
    </rPh>
    <rPh sb="3" eb="4">
      <t>ホウ</t>
    </rPh>
    <rPh sb="5" eb="6">
      <t>モト</t>
    </rPh>
    <rPh sb="8" eb="10">
      <t>ニンテイ</t>
    </rPh>
    <phoneticPr fontId="20"/>
  </si>
  <si>
    <t>建築物清掃業登録（１号）</t>
    <rPh sb="0" eb="3">
      <t>ケンチクブツ</t>
    </rPh>
    <rPh sb="3" eb="5">
      <t>セイソウ</t>
    </rPh>
    <rPh sb="5" eb="6">
      <t>ギョウ</t>
    </rPh>
    <rPh sb="6" eb="8">
      <t>トウロク</t>
    </rPh>
    <phoneticPr fontId="20"/>
  </si>
  <si>
    <t>建築物環境衛生総合管理業登録（８号）</t>
    <rPh sb="0" eb="3">
      <t>ケンチクブツ</t>
    </rPh>
    <rPh sb="3" eb="5">
      <t>カンキョウ</t>
    </rPh>
    <rPh sb="5" eb="7">
      <t>エイセイ</t>
    </rPh>
    <rPh sb="7" eb="9">
      <t>ソウゴウ</t>
    </rPh>
    <rPh sb="9" eb="11">
      <t>カンリ</t>
    </rPh>
    <rPh sb="11" eb="12">
      <t>ギョウ</t>
    </rPh>
    <rPh sb="12" eb="14">
      <t>トウロク</t>
    </rPh>
    <phoneticPr fontId="20"/>
  </si>
  <si>
    <r>
      <t>旅客自動車運送事業</t>
    </r>
    <r>
      <rPr>
        <sz val="9"/>
        <color indexed="8"/>
        <rFont val="ＭＳ Ｐ明朝"/>
        <family val="1"/>
        <charset val="128"/>
      </rPr>
      <t>等の免許・</t>
    </r>
    <r>
      <rPr>
        <sz val="9"/>
        <rFont val="ＭＳ Ｐ明朝"/>
        <family val="1"/>
        <charset val="128"/>
      </rPr>
      <t>許可</t>
    </r>
    <rPh sb="0" eb="2">
      <t>リョキャク</t>
    </rPh>
    <rPh sb="2" eb="5">
      <t>ジドウシャ</t>
    </rPh>
    <rPh sb="5" eb="7">
      <t>ウンソウ</t>
    </rPh>
    <rPh sb="7" eb="9">
      <t>ジギョウ</t>
    </rPh>
    <rPh sb="9" eb="10">
      <t>トウ</t>
    </rPh>
    <rPh sb="14" eb="16">
      <t>キョカ</t>
    </rPh>
    <phoneticPr fontId="20"/>
  </si>
  <si>
    <t>労働者派遣事業許可</t>
    <rPh sb="0" eb="3">
      <t>ロウドウシャ</t>
    </rPh>
    <rPh sb="3" eb="5">
      <t>ハケン</t>
    </rPh>
    <rPh sb="6" eb="7">
      <t>ギョウ</t>
    </rPh>
    <rPh sb="7" eb="9">
      <t>キョカ</t>
    </rPh>
    <phoneticPr fontId="20"/>
  </si>
  <si>
    <r>
      <t>水質検査機関</t>
    </r>
    <r>
      <rPr>
        <b/>
        <sz val="9"/>
        <rFont val="ＭＳ Ｐ明朝"/>
        <family val="1"/>
        <charset val="128"/>
      </rPr>
      <t>登録</t>
    </r>
    <r>
      <rPr>
        <b/>
        <sz val="12"/>
        <rFont val="ＭＳ Ｐ明朝"/>
        <family val="1"/>
        <charset val="128"/>
      </rPr>
      <t>・簡易専用水道検査機関</t>
    </r>
    <r>
      <rPr>
        <b/>
        <sz val="9"/>
        <rFont val="ＭＳ Ｐ明朝"/>
        <family val="1"/>
        <charset val="128"/>
      </rPr>
      <t>登録</t>
    </r>
    <rPh sb="0" eb="2">
      <t>スイシツ</t>
    </rPh>
    <rPh sb="2" eb="4">
      <t>ケンサ</t>
    </rPh>
    <rPh sb="4" eb="6">
      <t>キカン</t>
    </rPh>
    <rPh sb="6" eb="8">
      <t>トウロク</t>
    </rPh>
    <rPh sb="9" eb="11">
      <t>カンイ</t>
    </rPh>
    <rPh sb="11" eb="13">
      <t>センヨウ</t>
    </rPh>
    <rPh sb="13" eb="15">
      <t>スイドウ</t>
    </rPh>
    <rPh sb="15" eb="17">
      <t>ケンサ</t>
    </rPh>
    <rPh sb="17" eb="19">
      <t>キカン</t>
    </rPh>
    <rPh sb="19" eb="21">
      <t>トウロク</t>
    </rPh>
    <phoneticPr fontId="20"/>
  </si>
  <si>
    <t>古物商許可・主たる営業所等届出</t>
    <rPh sb="0" eb="3">
      <t>コブツショウ</t>
    </rPh>
    <rPh sb="3" eb="5">
      <t>キョカ</t>
    </rPh>
    <rPh sb="6" eb="7">
      <t>シュ</t>
    </rPh>
    <rPh sb="9" eb="12">
      <t>エイギョウショ</t>
    </rPh>
    <rPh sb="12" eb="13">
      <t>トウ</t>
    </rPh>
    <rPh sb="13" eb="15">
      <t>トドケデ</t>
    </rPh>
    <phoneticPr fontId="20"/>
  </si>
  <si>
    <t>さいたま市使用欄　様式３</t>
    <rPh sb="4" eb="5">
      <t>シ</t>
    </rPh>
    <rPh sb="5" eb="7">
      <t>シヨウ</t>
    </rPh>
    <rPh sb="7" eb="8">
      <t>ラン</t>
    </rPh>
    <rPh sb="9" eb="11">
      <t>ヨウシキ</t>
    </rPh>
    <phoneticPr fontId="20"/>
  </si>
  <si>
    <t>受付番号　様式４</t>
    <rPh sb="5" eb="7">
      <t>ヨウシキ</t>
    </rPh>
    <phoneticPr fontId="20"/>
  </si>
  <si>
    <t>建築物清掃業登録（１号）
建築物環境衛生総合管理業登録（８号）</t>
    <rPh sb="10" eb="11">
      <t>ゴウ</t>
    </rPh>
    <rPh sb="13" eb="16">
      <t>ケンチクブツ</t>
    </rPh>
    <rPh sb="16" eb="18">
      <t>カンキョウ</t>
    </rPh>
    <rPh sb="18" eb="20">
      <t>エイセイ</t>
    </rPh>
    <rPh sb="20" eb="22">
      <t>ソウゴウ</t>
    </rPh>
    <rPh sb="22" eb="24">
      <t>カンリ</t>
    </rPh>
    <rPh sb="24" eb="25">
      <t>ギョウ</t>
    </rPh>
    <rPh sb="25" eb="27">
      <t>トウロク</t>
    </rPh>
    <rPh sb="29" eb="30">
      <t>ゴウ</t>
    </rPh>
    <phoneticPr fontId="20"/>
  </si>
  <si>
    <r>
      <t>　</t>
    </r>
    <r>
      <rPr>
        <b/>
        <sz val="20"/>
        <rFont val="ＭＳ ゴシック"/>
        <family val="3"/>
        <charset val="128"/>
      </rPr>
      <t>この入力シートに必要事項を入力後</t>
    </r>
    <r>
      <rPr>
        <b/>
        <sz val="16"/>
        <rFont val="ＭＳ ゴシック"/>
        <family val="3"/>
        <charset val="128"/>
      </rPr>
      <t>、</t>
    </r>
    <r>
      <rPr>
        <b/>
        <u/>
        <sz val="20"/>
        <color rgb="FFFF0000"/>
        <rFont val="ＭＳ ゴシック"/>
        <family val="3"/>
        <charset val="128"/>
      </rPr>
      <t>別シート（受付証～様式９のうち必要なシート）の書類をプリントアウト</t>
    </r>
    <r>
      <rPr>
        <b/>
        <sz val="16"/>
        <rFont val="ＭＳ ゴシック"/>
        <family val="3"/>
        <charset val="128"/>
      </rPr>
      <t>し、押印の上、必要書類を添付して送付してください。</t>
    </r>
    <rPh sb="3" eb="5">
      <t>ニュウリョク</t>
    </rPh>
    <rPh sb="18" eb="19">
      <t>ベツ</t>
    </rPh>
    <rPh sb="23" eb="25">
      <t>ウケツケ</t>
    </rPh>
    <rPh sb="25" eb="26">
      <t>ショウ</t>
    </rPh>
    <rPh sb="27" eb="29">
      <t>ヨウシキ</t>
    </rPh>
    <rPh sb="33" eb="35">
      <t>ヒツヨウ</t>
    </rPh>
    <rPh sb="41" eb="43">
      <t>ショルイ</t>
    </rPh>
    <rPh sb="56" eb="57">
      <t>ウエ</t>
    </rPh>
    <rPh sb="67" eb="69">
      <t>ソウフ</t>
    </rPh>
    <phoneticPr fontId="20"/>
  </si>
  <si>
    <t>競争入札参加資格審査申請書兼誓約書（業務委託）</t>
    <rPh sb="13" eb="14">
      <t>ケン</t>
    </rPh>
    <rPh sb="14" eb="17">
      <t>セイヤクショ</t>
    </rPh>
    <phoneticPr fontId="3"/>
  </si>
  <si>
    <t>△</t>
  </si>
  <si>
    <t>△</t>
    <phoneticPr fontId="3"/>
  </si>
  <si>
    <t>◎</t>
  </si>
  <si>
    <t>身分（元）証明書</t>
  </si>
  <si>
    <t>確定申告書等（２期分）（期ごとにまとめてホチキス止め）</t>
    <phoneticPr fontId="3"/>
  </si>
  <si>
    <t>「委託様式８」の提出は、任意となります。提出される場合は、「様式８」シートに直接入力してください。任意の様式での提出も可です。</t>
    <rPh sb="1" eb="3">
      <t>イタク</t>
    </rPh>
    <rPh sb="3" eb="5">
      <t>ヨウシキ</t>
    </rPh>
    <rPh sb="8" eb="10">
      <t>テイシュツ</t>
    </rPh>
    <rPh sb="12" eb="14">
      <t>ニンイ</t>
    </rPh>
    <rPh sb="20" eb="22">
      <t>テイシュツ</t>
    </rPh>
    <rPh sb="25" eb="27">
      <t>バアイ</t>
    </rPh>
    <rPh sb="30" eb="32">
      <t>ヨウシキ</t>
    </rPh>
    <rPh sb="38" eb="40">
      <t>チョクセツ</t>
    </rPh>
    <rPh sb="40" eb="42">
      <t>ニュウリョク</t>
    </rPh>
    <rPh sb="49" eb="51">
      <t>ニンイ</t>
    </rPh>
    <rPh sb="52" eb="54">
      <t>ヨウシキ</t>
    </rPh>
    <rPh sb="56" eb="58">
      <t>テイシュツ</t>
    </rPh>
    <rPh sb="59" eb="60">
      <t>カ</t>
    </rPh>
    <phoneticPr fontId="3"/>
  </si>
  <si>
    <t>障害者雇用状況報告書の提出義務はないが、障害者を1人以上雇用しており、障害者雇用の証明書（委託様式９）を提出</t>
    <phoneticPr fontId="20"/>
  </si>
  <si>
    <t>　⑵ 社印（角印）と個人印の２つの印鑑を併用しての押印</t>
    <phoneticPr fontId="3"/>
  </si>
  <si>
    <t>　なお、本申請の全てについて、事実と相違しないことを誓約します。参加資格の有効期間中は</t>
    <rPh sb="26" eb="28">
      <t>セイヤク</t>
    </rPh>
    <rPh sb="39" eb="42">
      <t>キカンチュウ</t>
    </rPh>
    <phoneticPr fontId="3"/>
  </si>
  <si>
    <t>委託様式７①に記入した許可・認可・登録等が常に有効となるよう必要な手続きを取ること及び</t>
    <rPh sb="12" eb="13">
      <t>カ</t>
    </rPh>
    <phoneticPr fontId="3"/>
  </si>
  <si>
    <t>やむを得ない事情等により当該登録等を喪失した場合は、速やかに報告することを誓約します。</t>
    <phoneticPr fontId="3"/>
  </si>
  <si>
    <t>④代金の請求及び受領に関すること　⑤復代理人の選任に関すること　⑥前各号に付帯する一切のこと</t>
    <rPh sb="1" eb="3">
      <t>ダイキン</t>
    </rPh>
    <rPh sb="4" eb="6">
      <t>セイキュウ</t>
    </rPh>
    <rPh sb="6" eb="7">
      <t>オヨ</t>
    </rPh>
    <rPh sb="8" eb="10">
      <t>ジュリョウ</t>
    </rPh>
    <rPh sb="11" eb="12">
      <t>カン</t>
    </rPh>
    <rPh sb="18" eb="19">
      <t>フク</t>
    </rPh>
    <rPh sb="19" eb="22">
      <t>ダイリニン</t>
    </rPh>
    <rPh sb="23" eb="25">
      <t>センニン</t>
    </rPh>
    <rPh sb="26" eb="27">
      <t>カン</t>
    </rPh>
    <rPh sb="33" eb="36">
      <t>ゼンカクゴウ</t>
    </rPh>
    <rPh sb="37" eb="39">
      <t>フタイ</t>
    </rPh>
    <rPh sb="41" eb="43">
      <t>イッサイ</t>
    </rPh>
    <phoneticPr fontId="3"/>
  </si>
  <si>
    <r>
      <t>次の①～⑥の権限を委任します。また、</t>
    </r>
    <r>
      <rPr>
        <b/>
        <u/>
        <sz val="14"/>
        <color theme="1"/>
        <rFont val="ＭＳ 明朝"/>
        <family val="1"/>
        <charset val="128"/>
      </rPr>
      <t>右上の代理人使用印鑑を使用します</t>
    </r>
    <r>
      <rPr>
        <sz val="14"/>
        <color theme="1"/>
        <rFont val="ＭＳ 明朝"/>
        <family val="1"/>
        <charset val="128"/>
      </rPr>
      <t>。</t>
    </r>
    <rPh sb="18" eb="20">
      <t>ミギウエ</t>
    </rPh>
    <rPh sb="21" eb="24">
      <t>ダイリニン</t>
    </rPh>
    <rPh sb="24" eb="26">
      <t>シヨウ</t>
    </rPh>
    <rPh sb="26" eb="28">
      <t>インカン</t>
    </rPh>
    <rPh sb="29" eb="31">
      <t>シヨウ</t>
    </rPh>
    <phoneticPr fontId="3"/>
  </si>
  <si>
    <t>※ 契約等についての委任状です。この申請の事務委任についての委任状ではありません。代理人を置かない場合は記入不要です。</t>
    <rPh sb="2" eb="4">
      <t>ケイヤク</t>
    </rPh>
    <rPh sb="4" eb="5">
      <t>トウ</t>
    </rPh>
    <rPh sb="10" eb="13">
      <t>イニンジョウ</t>
    </rPh>
    <rPh sb="18" eb="20">
      <t>シンセイ</t>
    </rPh>
    <rPh sb="21" eb="23">
      <t>ジム</t>
    </rPh>
    <rPh sb="23" eb="25">
      <t>イニン</t>
    </rPh>
    <rPh sb="30" eb="33">
      <t>イニンジョウ</t>
    </rPh>
    <rPh sb="41" eb="44">
      <t>ダイリニン</t>
    </rPh>
    <rPh sb="45" eb="46">
      <t>オ</t>
    </rPh>
    <rPh sb="49" eb="51">
      <t>バアイ</t>
    </rPh>
    <rPh sb="52" eb="54">
      <t>キニュウ</t>
    </rPh>
    <rPh sb="54" eb="56">
      <t>フヨウ</t>
    </rPh>
    <phoneticPr fontId="3"/>
  </si>
  <si>
    <t>①入札及び見積に関すること　　　　②契約の締結に関すること　　　③契約の履行に関すること</t>
    <phoneticPr fontId="3"/>
  </si>
  <si>
    <t>　私は以下のものを代理人と定め、令和５・６年度競争入札参加資格の有効期間において</t>
    <phoneticPr fontId="3"/>
  </si>
  <si>
    <t>（ 委 任 状 ）</t>
    <phoneticPr fontId="3"/>
  </si>
  <si>
    <t>●使用印鑑は、次の３方式に限ります。</t>
    <phoneticPr fontId="3"/>
  </si>
  <si>
    <t>●右の使用印鑑欄は、次の場合に押印してください。</t>
    <rPh sb="1" eb="2">
      <t>ミギ</t>
    </rPh>
    <rPh sb="3" eb="5">
      <t>シヨウ</t>
    </rPh>
    <rPh sb="5" eb="7">
      <t>インカン</t>
    </rPh>
    <rPh sb="7" eb="8">
      <t>ラン</t>
    </rPh>
    <phoneticPr fontId="3"/>
  </si>
  <si>
    <t>　⑴ 代理人を設置しない（委任しない）が、実印（代表者印）以外の</t>
    <phoneticPr fontId="3"/>
  </si>
  <si>
    <t>　⑴ 役職印での押印</t>
    <phoneticPr fontId="3"/>
  </si>
  <si>
    <r>
      <t>　⑶（</t>
    </r>
    <r>
      <rPr>
        <u/>
        <sz val="11"/>
        <color theme="1"/>
        <rFont val="ＭＳ 明朝"/>
        <family val="1"/>
        <charset val="128"/>
      </rPr>
      <t>個人事業主のみ</t>
    </r>
    <r>
      <rPr>
        <sz val="11"/>
        <color theme="1"/>
        <rFont val="ＭＳ 明朝"/>
        <family val="1"/>
        <charset val="128"/>
      </rPr>
      <t>）個人印（認印）での押印</t>
    </r>
    <phoneticPr fontId="3"/>
  </si>
  <si>
    <t>　　 印を入札書、請求書、契約締結等に使用する。</t>
    <rPh sb="9" eb="12">
      <t>セイキュウショ</t>
    </rPh>
    <phoneticPr fontId="3"/>
  </si>
  <si>
    <t>様式２（委任状）の手前で代理人を置かない場合の□にチェックが入ったら、グレーアウト</t>
  </si>
  <si>
    <t>◆契約等についての委任になります。この申請の事務委任についての委任ではありません。</t>
    <phoneticPr fontId="20"/>
  </si>
  <si>
    <r>
      <t>⑴</t>
    </r>
    <r>
      <rPr>
        <sz val="11"/>
        <color rgb="FFFF0000"/>
        <rFont val="ＭＳ ゴシック"/>
        <family val="3"/>
        <charset val="128"/>
      </rPr>
      <t>「丁目」、「番」、「号」等については「－（ハイフン）」で入力してください。</t>
    </r>
    <r>
      <rPr>
        <sz val="11"/>
        <rFont val="ＭＳ ゴシック"/>
        <family val="3"/>
        <charset val="128"/>
      </rPr>
      <t xml:space="preserve">
⑵方書まで入力する場合は、１マス空けて方書を入力してください。
⑶</t>
    </r>
    <r>
      <rPr>
        <sz val="11"/>
        <color rgb="FFFF0000"/>
        <rFont val="ＭＳ ゴシック"/>
        <family val="3"/>
        <charset val="128"/>
      </rPr>
      <t>「大字」は入れないでください。</t>
    </r>
    <phoneticPr fontId="3"/>
  </si>
  <si>
    <t>←【自動入力】　「３【委託様式２】（委任状）欄」の「代理人を置く営業所等の所在地」欄に入力することで、自動的に入力されます。</t>
    <rPh sb="2" eb="4">
      <t>ジドウ</t>
    </rPh>
    <rPh sb="4" eb="6">
      <t>ニュウリョク</t>
    </rPh>
    <rPh sb="11" eb="13">
      <t>イタク</t>
    </rPh>
    <rPh sb="13" eb="15">
      <t>ヨウシキ</t>
    </rPh>
    <rPh sb="18" eb="21">
      <t>イニンジョウ</t>
    </rPh>
    <rPh sb="22" eb="23">
      <t>ラン</t>
    </rPh>
    <rPh sb="26" eb="29">
      <t>ダイリニン</t>
    </rPh>
    <rPh sb="30" eb="31">
      <t>オ</t>
    </rPh>
    <rPh sb="32" eb="35">
      <t>エイギョウショ</t>
    </rPh>
    <rPh sb="35" eb="36">
      <t>トウ</t>
    </rPh>
    <rPh sb="37" eb="40">
      <t>ショザイチ</t>
    </rPh>
    <rPh sb="41" eb="42">
      <t>ラン</t>
    </rPh>
    <rPh sb="43" eb="45">
      <t>ニュウリョク</t>
    </rPh>
    <rPh sb="51" eb="54">
      <t>ジドウテキ</t>
    </rPh>
    <rPh sb="55" eb="57">
      <t>ニュウリョク</t>
    </rPh>
    <phoneticPr fontId="20"/>
  </si>
  <si>
    <t>⑴提出した２期分の決算書類のうち、直近決算の書類から次の値を記入
　①法人の場合・・損益計算書の売上高                 
　②個人の場合
　　　青色申告・・所得税青色申告決算書の
　　　　　　　　　　 科目「売上（収入）金額」
　　　白色申告・・確定申告書の収入金額等欄の
　　　　　　　　　　 事業（営業等）の金額
⑵千円未満の端数を切り捨てて記入</t>
    <rPh sb="17" eb="19">
      <t>チョッキン</t>
    </rPh>
    <rPh sb="19" eb="21">
      <t>ケッサン</t>
    </rPh>
    <rPh sb="22" eb="24">
      <t>ショルイ</t>
    </rPh>
    <rPh sb="26" eb="27">
      <t>ツギ</t>
    </rPh>
    <rPh sb="28" eb="29">
      <t>アタイ</t>
    </rPh>
    <rPh sb="30" eb="32">
      <t>キニュウ</t>
    </rPh>
    <rPh sb="35" eb="37">
      <t>ホウジン</t>
    </rPh>
    <rPh sb="38" eb="40">
      <t>バアイ</t>
    </rPh>
    <rPh sb="42" eb="44">
      <t>ソンエキ</t>
    </rPh>
    <rPh sb="44" eb="47">
      <t>ケイサンショ</t>
    </rPh>
    <rPh sb="48" eb="50">
      <t>ウリアゲ</t>
    </rPh>
    <rPh sb="50" eb="51">
      <t>タカ</t>
    </rPh>
    <rPh sb="71" eb="73">
      <t>コジン</t>
    </rPh>
    <rPh sb="74" eb="76">
      <t>バアイ</t>
    </rPh>
    <rPh sb="80" eb="82">
      <t>アオイロ</t>
    </rPh>
    <rPh sb="82" eb="84">
      <t>シンコク</t>
    </rPh>
    <rPh sb="125" eb="127">
      <t>シロイロ</t>
    </rPh>
    <rPh sb="127" eb="129">
      <t>シンコク</t>
    </rPh>
    <rPh sb="168" eb="170">
      <t>センエン</t>
    </rPh>
    <rPh sb="170" eb="172">
      <t>ミマン</t>
    </rPh>
    <rPh sb="173" eb="175">
      <t>ハスウ</t>
    </rPh>
    <rPh sb="176" eb="177">
      <t>キ</t>
    </rPh>
    <rPh sb="178" eb="179">
      <t>ス</t>
    </rPh>
    <rPh sb="181" eb="183">
      <t>キニュウ</t>
    </rPh>
    <phoneticPr fontId="20"/>
  </si>
  <si>
    <t>⑴提出した２期分の決算書類のうち、前期決算の書類から次の値を記入
　①法人の場合・・損益計算書の売上高
　②個人の場合
　　　青色申告・・所得税青色申告決算書の
　　　　　　　　　　 科目「売上（収入）金額」
　　　白色申告・・確定申告書の収入金額等欄の
　　　　　　　　　　 事業（営業等）の金額
⑵千円未満の端数を切り捨てて記入</t>
    <rPh sb="17" eb="19">
      <t>ゼンキ</t>
    </rPh>
    <rPh sb="19" eb="21">
      <t>ケッサン</t>
    </rPh>
    <rPh sb="22" eb="24">
      <t>ショルイ</t>
    </rPh>
    <rPh sb="26" eb="27">
      <t>ツギ</t>
    </rPh>
    <rPh sb="28" eb="29">
      <t>アタイ</t>
    </rPh>
    <rPh sb="30" eb="32">
      <t>キニュウ</t>
    </rPh>
    <rPh sb="35" eb="37">
      <t>ホウジン</t>
    </rPh>
    <rPh sb="38" eb="40">
      <t>バアイ</t>
    </rPh>
    <rPh sb="42" eb="44">
      <t>ソンエキ</t>
    </rPh>
    <rPh sb="44" eb="47">
      <t>ケイサンショ</t>
    </rPh>
    <rPh sb="48" eb="50">
      <t>ウリアゲ</t>
    </rPh>
    <rPh sb="50" eb="51">
      <t>タカ</t>
    </rPh>
    <rPh sb="54" eb="56">
      <t>コジン</t>
    </rPh>
    <rPh sb="57" eb="59">
      <t>バアイ</t>
    </rPh>
    <rPh sb="63" eb="65">
      <t>アオイロ</t>
    </rPh>
    <rPh sb="65" eb="67">
      <t>シンコク</t>
    </rPh>
    <rPh sb="108" eb="110">
      <t>シロイロ</t>
    </rPh>
    <rPh sb="110" eb="112">
      <t>シンコク</t>
    </rPh>
    <rPh sb="151" eb="153">
      <t>センエン</t>
    </rPh>
    <rPh sb="153" eb="155">
      <t>ミマン</t>
    </rPh>
    <rPh sb="156" eb="158">
      <t>ハスウ</t>
    </rPh>
    <rPh sb="159" eb="160">
      <t>キ</t>
    </rPh>
    <rPh sb="161" eb="162">
      <t>ス</t>
    </rPh>
    <rPh sb="164" eb="166">
      <t>キニュウ</t>
    </rPh>
    <phoneticPr fontId="20"/>
  </si>
  <si>
    <t>　⑵ 代理人に契約等の権限を委任する。※以下の委任状も記入してください。</t>
    <rPh sb="20" eb="22">
      <t>イカ</t>
    </rPh>
    <phoneticPr fontId="3"/>
  </si>
  <si>
    <r>
      <rPr>
        <b/>
        <sz val="11"/>
        <color rgb="FFFF0000"/>
        <rFont val="ＭＳ ゴシック"/>
        <family val="3"/>
        <charset val="128"/>
      </rPr>
      <t>【必須】</t>
    </r>
    <r>
      <rPr>
        <sz val="11"/>
        <color rgb="FFFF0000"/>
        <rFont val="ＭＳ ゴシック"/>
        <family val="3"/>
        <charset val="128"/>
      </rPr>
      <t>警備業法に基づく認定</t>
    </r>
    <rPh sb="4" eb="6">
      <t>ケイビ</t>
    </rPh>
    <rPh sb="6" eb="7">
      <t>ギョウ</t>
    </rPh>
    <rPh sb="7" eb="8">
      <t>ホウ</t>
    </rPh>
    <rPh sb="9" eb="10">
      <t>モト</t>
    </rPh>
    <rPh sb="12" eb="14">
      <t>ニンテイ</t>
    </rPh>
    <phoneticPr fontId="20"/>
  </si>
  <si>
    <r>
      <rPr>
        <b/>
        <sz val="11"/>
        <color rgb="FFFF0000"/>
        <rFont val="ＭＳ ゴシック"/>
        <family val="3"/>
        <charset val="128"/>
      </rPr>
      <t>【どちらも必須】</t>
    </r>
    <r>
      <rPr>
        <sz val="11"/>
        <color rgb="FFFF0000"/>
        <rFont val="ＭＳ ゴシック"/>
        <family val="3"/>
        <charset val="128"/>
      </rPr>
      <t xml:space="preserve">
警備業法に基づく認定
機械警備業務開始届</t>
    </r>
    <rPh sb="5" eb="7">
      <t>ヒッス</t>
    </rPh>
    <rPh sb="26" eb="28">
      <t>カイシ</t>
    </rPh>
    <phoneticPr fontId="20"/>
  </si>
  <si>
    <r>
      <rPr>
        <b/>
        <sz val="11"/>
        <color rgb="FFFF0000"/>
        <rFont val="ＭＳ ゴシック"/>
        <family val="3"/>
        <charset val="128"/>
      </rPr>
      <t>【必須】</t>
    </r>
    <r>
      <rPr>
        <sz val="11"/>
        <color rgb="FFFF0000"/>
        <rFont val="ＭＳ ゴシック"/>
        <family val="3"/>
        <charset val="128"/>
      </rPr>
      <t>浄化槽清掃業許可
（さいたま市長の許可）</t>
    </r>
    <rPh sb="4" eb="7">
      <t>ジョウカソウ</t>
    </rPh>
    <rPh sb="7" eb="10">
      <t>セイソウギョウ</t>
    </rPh>
    <rPh sb="10" eb="12">
      <t>キョカ</t>
    </rPh>
    <rPh sb="18" eb="19">
      <t>シ</t>
    </rPh>
    <rPh sb="19" eb="20">
      <t>チョウ</t>
    </rPh>
    <phoneticPr fontId="20"/>
  </si>
  <si>
    <r>
      <rPr>
        <b/>
        <sz val="11"/>
        <color rgb="FFFF0000"/>
        <rFont val="ＭＳ ゴシック"/>
        <family val="3"/>
        <charset val="128"/>
      </rPr>
      <t>【必須】</t>
    </r>
    <r>
      <rPr>
        <sz val="11"/>
        <color rgb="FFFF0000"/>
        <rFont val="ＭＳ ゴシック"/>
        <family val="3"/>
        <charset val="128"/>
      </rPr>
      <t>浄化槽保守点検業登録（さいたま市長の登録）</t>
    </r>
    <phoneticPr fontId="20"/>
  </si>
  <si>
    <r>
      <rPr>
        <b/>
        <sz val="11"/>
        <color rgb="FFFF0000"/>
        <rFont val="ＭＳ ゴシック"/>
        <family val="3"/>
        <charset val="128"/>
      </rPr>
      <t>【いずれか必須】</t>
    </r>
    <r>
      <rPr>
        <sz val="11"/>
        <color rgb="FFFF0000"/>
        <rFont val="ＭＳ ゴシック"/>
        <family val="3"/>
        <charset val="128"/>
      </rPr>
      <t xml:space="preserve">
産業廃棄物収集運搬業許可
特別管理産業廃棄物収集運搬業許可
無害化処理に係る特例認定</t>
    </r>
    <rPh sb="5" eb="7">
      <t>ヒッス</t>
    </rPh>
    <rPh sb="9" eb="11">
      <t>サンギョウ</t>
    </rPh>
    <rPh sb="11" eb="14">
      <t>ハイキブツ</t>
    </rPh>
    <rPh sb="14" eb="16">
      <t>シュウシュウ</t>
    </rPh>
    <rPh sb="16" eb="18">
      <t>ウンパン</t>
    </rPh>
    <rPh sb="18" eb="19">
      <t>ギョウ</t>
    </rPh>
    <rPh sb="19" eb="21">
      <t>キョカ</t>
    </rPh>
    <rPh sb="22" eb="24">
      <t>トクベツ</t>
    </rPh>
    <rPh sb="24" eb="26">
      <t>カンリ</t>
    </rPh>
    <rPh sb="26" eb="28">
      <t>サンギョウ</t>
    </rPh>
    <rPh sb="28" eb="31">
      <t>ハイキブツ</t>
    </rPh>
    <rPh sb="31" eb="33">
      <t>シュウシュウ</t>
    </rPh>
    <rPh sb="33" eb="35">
      <t>ウンパン</t>
    </rPh>
    <rPh sb="35" eb="36">
      <t>ギョウ</t>
    </rPh>
    <rPh sb="36" eb="38">
      <t>キョカ</t>
    </rPh>
    <rPh sb="39" eb="42">
      <t>ムガイカ</t>
    </rPh>
    <rPh sb="42" eb="44">
      <t>ショリ</t>
    </rPh>
    <rPh sb="45" eb="46">
      <t>カカ</t>
    </rPh>
    <rPh sb="47" eb="49">
      <t>トクレイ</t>
    </rPh>
    <rPh sb="49" eb="51">
      <t>ニンテイ</t>
    </rPh>
    <phoneticPr fontId="20"/>
  </si>
  <si>
    <r>
      <rPr>
        <b/>
        <sz val="11"/>
        <color rgb="FFFF0000"/>
        <rFont val="ＭＳ ゴシック"/>
        <family val="3"/>
        <charset val="128"/>
      </rPr>
      <t>【いずれか必須】</t>
    </r>
    <r>
      <rPr>
        <sz val="11"/>
        <color rgb="FFFF0000"/>
        <rFont val="ＭＳ ゴシック"/>
        <family val="3"/>
        <charset val="128"/>
      </rPr>
      <t xml:space="preserve">
産業廃棄物処分業許可
特別管理産業廃棄物処分業許可
無害化処理に係る特例認定</t>
    </r>
    <rPh sb="5" eb="7">
      <t>ヒッス</t>
    </rPh>
    <rPh sb="9" eb="11">
      <t>サンギョウ</t>
    </rPh>
    <rPh sb="11" eb="14">
      <t>ハイキブツ</t>
    </rPh>
    <rPh sb="14" eb="16">
      <t>ショブン</t>
    </rPh>
    <rPh sb="16" eb="17">
      <t>ギョウ</t>
    </rPh>
    <rPh sb="17" eb="19">
      <t>キョカ</t>
    </rPh>
    <rPh sb="20" eb="22">
      <t>トクベツ</t>
    </rPh>
    <rPh sb="22" eb="24">
      <t>カンリ</t>
    </rPh>
    <rPh sb="24" eb="26">
      <t>サンギョウ</t>
    </rPh>
    <rPh sb="26" eb="29">
      <t>ハイキブツ</t>
    </rPh>
    <rPh sb="29" eb="31">
      <t>ショブン</t>
    </rPh>
    <rPh sb="31" eb="32">
      <t>ギョウ</t>
    </rPh>
    <rPh sb="32" eb="34">
      <t>キョカ</t>
    </rPh>
    <rPh sb="35" eb="38">
      <t>ムガイカ</t>
    </rPh>
    <rPh sb="38" eb="40">
      <t>ショリ</t>
    </rPh>
    <rPh sb="41" eb="42">
      <t>カカ</t>
    </rPh>
    <rPh sb="43" eb="45">
      <t>トクレイ</t>
    </rPh>
    <rPh sb="45" eb="47">
      <t>ニンテイ</t>
    </rPh>
    <phoneticPr fontId="20"/>
  </si>
  <si>
    <r>
      <rPr>
        <b/>
        <sz val="11"/>
        <color rgb="FFFF0000"/>
        <rFont val="ＭＳ ゴシック"/>
        <family val="3"/>
        <charset val="128"/>
      </rPr>
      <t>【必須】</t>
    </r>
    <r>
      <rPr>
        <sz val="11"/>
        <color rgb="FFFF0000"/>
        <rFont val="ＭＳ ゴシック"/>
        <family val="3"/>
        <charset val="128"/>
      </rPr>
      <t>一般廃棄物収集運搬業許可（さいたま市長の許可）</t>
    </r>
    <rPh sb="1" eb="3">
      <t>ヒッス</t>
    </rPh>
    <rPh sb="4" eb="6">
      <t>イッパン</t>
    </rPh>
    <rPh sb="6" eb="9">
      <t>ハイキブツ</t>
    </rPh>
    <rPh sb="9" eb="11">
      <t>シュウシュウ</t>
    </rPh>
    <rPh sb="11" eb="13">
      <t>ウンパン</t>
    </rPh>
    <rPh sb="13" eb="14">
      <t>ギョウ</t>
    </rPh>
    <rPh sb="14" eb="16">
      <t>キョカ</t>
    </rPh>
    <rPh sb="21" eb="22">
      <t>シ</t>
    </rPh>
    <rPh sb="22" eb="23">
      <t>チョウ</t>
    </rPh>
    <phoneticPr fontId="20"/>
  </si>
  <si>
    <r>
      <rPr>
        <b/>
        <sz val="11"/>
        <color rgb="FFFF0000"/>
        <rFont val="ＭＳ ゴシック"/>
        <family val="3"/>
        <charset val="128"/>
      </rPr>
      <t>【必須】</t>
    </r>
    <r>
      <rPr>
        <sz val="11"/>
        <color rgb="FFFF0000"/>
        <rFont val="ＭＳ ゴシック"/>
        <family val="3"/>
        <charset val="128"/>
      </rPr>
      <t>一般廃棄物処分業許可（さいたま市長の許可）</t>
    </r>
    <rPh sb="1" eb="3">
      <t>ヒッス</t>
    </rPh>
    <rPh sb="4" eb="6">
      <t>イッパン</t>
    </rPh>
    <rPh sb="6" eb="9">
      <t>ハイキブツ</t>
    </rPh>
    <rPh sb="9" eb="11">
      <t>ショブン</t>
    </rPh>
    <rPh sb="11" eb="12">
      <t>ギョウ</t>
    </rPh>
    <rPh sb="12" eb="14">
      <t>キョカ</t>
    </rPh>
    <rPh sb="19" eb="20">
      <t>シ</t>
    </rPh>
    <rPh sb="20" eb="21">
      <t>チョウ</t>
    </rPh>
    <phoneticPr fontId="20"/>
  </si>
  <si>
    <r>
      <rPr>
        <b/>
        <sz val="11"/>
        <color rgb="FF0070C0"/>
        <rFont val="ＭＳ ゴシック"/>
        <family val="3"/>
        <charset val="128"/>
      </rPr>
      <t>【市外の一般廃棄物収集運搬業務を希望する場合のみ必須】</t>
    </r>
    <r>
      <rPr>
        <sz val="11"/>
        <color rgb="FF0070C0"/>
        <rFont val="ＭＳ ゴシック"/>
        <family val="3"/>
        <charset val="128"/>
      </rPr>
      <t xml:space="preserve">
一般廃棄物収集運搬業許可
（当該業務を行う市町村長の許可）
</t>
    </r>
    <r>
      <rPr>
        <b/>
        <sz val="11"/>
        <color rgb="FF0070C0"/>
        <rFont val="ＭＳ ゴシック"/>
        <family val="3"/>
        <charset val="128"/>
      </rPr>
      <t>【市外の一般廃棄物処分業務を希望する場合のみ必須】</t>
    </r>
    <r>
      <rPr>
        <sz val="11"/>
        <color rgb="FF0070C0"/>
        <rFont val="ＭＳ ゴシック"/>
        <family val="3"/>
        <charset val="128"/>
      </rPr>
      <t xml:space="preserve">
一般廃棄物処分業許可
（当該業務を行う市町村長の許可）</t>
    </r>
    <rPh sb="16" eb="18">
      <t>キボウ</t>
    </rPh>
    <rPh sb="20" eb="22">
      <t>バアイ</t>
    </rPh>
    <rPh sb="24" eb="26">
      <t>ヒッス</t>
    </rPh>
    <rPh sb="28" eb="30">
      <t>イッパン</t>
    </rPh>
    <rPh sb="30" eb="33">
      <t>ハイキブツ</t>
    </rPh>
    <rPh sb="33" eb="35">
      <t>シュウシュウ</t>
    </rPh>
    <rPh sb="35" eb="37">
      <t>ウンパン</t>
    </rPh>
    <rPh sb="37" eb="38">
      <t>ギョウ</t>
    </rPh>
    <rPh sb="38" eb="40">
      <t>キョカ</t>
    </rPh>
    <rPh sb="67" eb="69">
      <t>ショブン</t>
    </rPh>
    <rPh sb="84" eb="86">
      <t>イッパン</t>
    </rPh>
    <rPh sb="86" eb="89">
      <t>ハイキブツ</t>
    </rPh>
    <rPh sb="89" eb="91">
      <t>ショブン</t>
    </rPh>
    <rPh sb="91" eb="92">
      <t>ギョウ</t>
    </rPh>
    <rPh sb="92" eb="94">
      <t>キョカ</t>
    </rPh>
    <rPh sb="96" eb="98">
      <t>トウガイ</t>
    </rPh>
    <rPh sb="98" eb="100">
      <t>ギョウム</t>
    </rPh>
    <rPh sb="101" eb="102">
      <t>オコナ</t>
    </rPh>
    <rPh sb="103" eb="106">
      <t>シチョウソン</t>
    </rPh>
    <rPh sb="106" eb="107">
      <t>チョウ</t>
    </rPh>
    <rPh sb="108" eb="110">
      <t>キョカ</t>
    </rPh>
    <phoneticPr fontId="20"/>
  </si>
  <si>
    <r>
      <rPr>
        <b/>
        <sz val="11"/>
        <color rgb="FFFF0000"/>
        <rFont val="ＭＳ ゴシック"/>
        <family val="3"/>
        <charset val="128"/>
      </rPr>
      <t>【いずれか必須】</t>
    </r>
    <r>
      <rPr>
        <sz val="11"/>
        <color rgb="FFFF0000"/>
        <rFont val="ＭＳ ゴシック"/>
        <family val="3"/>
        <charset val="128"/>
      </rPr>
      <t xml:space="preserve">
貨物自動車運送事業法に基づく許可・届出
貨物利用運送事業法に基づく登録・許可</t>
    </r>
    <rPh sb="5" eb="7">
      <t>ヒッス</t>
    </rPh>
    <rPh sb="9" eb="11">
      <t>カモツ</t>
    </rPh>
    <rPh sb="11" eb="14">
      <t>ジドウシャ</t>
    </rPh>
    <rPh sb="14" eb="16">
      <t>ウンソウ</t>
    </rPh>
    <rPh sb="16" eb="18">
      <t>ジギョウ</t>
    </rPh>
    <rPh sb="18" eb="19">
      <t>ホウ</t>
    </rPh>
    <rPh sb="20" eb="21">
      <t>モト</t>
    </rPh>
    <rPh sb="23" eb="25">
      <t>キョカ</t>
    </rPh>
    <rPh sb="26" eb="28">
      <t>トドケデ</t>
    </rPh>
    <rPh sb="29" eb="31">
      <t>カモツ</t>
    </rPh>
    <rPh sb="31" eb="33">
      <t>リヨウ</t>
    </rPh>
    <rPh sb="33" eb="35">
      <t>ウンソウ</t>
    </rPh>
    <rPh sb="35" eb="38">
      <t>ジギョウホウ</t>
    </rPh>
    <rPh sb="39" eb="40">
      <t>モト</t>
    </rPh>
    <rPh sb="42" eb="44">
      <t>トウロク</t>
    </rPh>
    <rPh sb="45" eb="47">
      <t>キョカ</t>
    </rPh>
    <phoneticPr fontId="20"/>
  </si>
  <si>
    <r>
      <rPr>
        <b/>
        <sz val="11"/>
        <color rgb="FFFF0000"/>
        <rFont val="ＭＳ ゴシック"/>
        <family val="3"/>
        <charset val="128"/>
      </rPr>
      <t>【必須】</t>
    </r>
    <r>
      <rPr>
        <sz val="11"/>
        <color rgb="FFFF0000"/>
        <rFont val="ＭＳ ゴシック"/>
        <family val="3"/>
        <charset val="128"/>
      </rPr>
      <t>旅客自動車運送事業等の免許又は許可</t>
    </r>
    <rPh sb="1" eb="3">
      <t>ヒッス</t>
    </rPh>
    <rPh sb="4" eb="6">
      <t>リョキャク</t>
    </rPh>
    <rPh sb="6" eb="9">
      <t>ジドウシャ</t>
    </rPh>
    <rPh sb="9" eb="11">
      <t>ウンソウ</t>
    </rPh>
    <rPh sb="11" eb="13">
      <t>ジギョウ</t>
    </rPh>
    <rPh sb="13" eb="14">
      <t>トウ</t>
    </rPh>
    <rPh sb="15" eb="17">
      <t>メンキョ</t>
    </rPh>
    <rPh sb="17" eb="18">
      <t>マタ</t>
    </rPh>
    <rPh sb="19" eb="21">
      <t>キョカ</t>
    </rPh>
    <phoneticPr fontId="20"/>
  </si>
  <si>
    <r>
      <rPr>
        <b/>
        <sz val="11"/>
        <color rgb="FFFF0000"/>
        <rFont val="ＭＳ ゴシック"/>
        <family val="3"/>
        <charset val="128"/>
      </rPr>
      <t>【必須】</t>
    </r>
    <r>
      <rPr>
        <sz val="11"/>
        <color rgb="FFFF0000"/>
        <rFont val="ＭＳ ゴシック"/>
        <family val="3"/>
        <charset val="128"/>
      </rPr>
      <t>貨物自動車運送事業法に基づく許可・届出</t>
    </r>
    <rPh sb="1" eb="3">
      <t>ヒッス</t>
    </rPh>
    <rPh sb="4" eb="6">
      <t>カモツ</t>
    </rPh>
    <rPh sb="6" eb="9">
      <t>ジドウシャ</t>
    </rPh>
    <rPh sb="9" eb="11">
      <t>ウンソウ</t>
    </rPh>
    <rPh sb="11" eb="13">
      <t>ジギョウ</t>
    </rPh>
    <rPh sb="13" eb="14">
      <t>ホウ</t>
    </rPh>
    <rPh sb="15" eb="16">
      <t>モト</t>
    </rPh>
    <rPh sb="18" eb="20">
      <t>キョカ</t>
    </rPh>
    <rPh sb="21" eb="23">
      <t>トドケデ</t>
    </rPh>
    <phoneticPr fontId="20"/>
  </si>
  <si>
    <r>
      <rPr>
        <b/>
        <sz val="11"/>
        <color rgb="FFFF0000"/>
        <rFont val="ＭＳ ゴシック"/>
        <family val="3"/>
        <charset val="128"/>
      </rPr>
      <t>【必須】</t>
    </r>
    <r>
      <rPr>
        <sz val="11"/>
        <color rgb="FFFF0000"/>
        <rFont val="ＭＳ ゴシック"/>
        <family val="3"/>
        <charset val="128"/>
      </rPr>
      <t>旅行業登録・旅行業者代理業登録</t>
    </r>
    <rPh sb="1" eb="3">
      <t>ヒッス</t>
    </rPh>
    <phoneticPr fontId="20"/>
  </si>
  <si>
    <r>
      <rPr>
        <b/>
        <sz val="11"/>
        <color rgb="FFFF0000"/>
        <rFont val="ＭＳ ゴシック"/>
        <family val="3"/>
        <charset val="128"/>
      </rPr>
      <t xml:space="preserve">【いずれか必須】
</t>
    </r>
    <r>
      <rPr>
        <sz val="11"/>
        <color rgb="FFFF0000"/>
        <rFont val="ＭＳ ゴシック"/>
        <family val="3"/>
        <charset val="128"/>
      </rPr>
      <t>一般信書便事業許可
特定信書便事業許可</t>
    </r>
    <rPh sb="5" eb="7">
      <t>ヒッス</t>
    </rPh>
    <rPh sb="9" eb="11">
      <t>イッパン</t>
    </rPh>
    <rPh sb="11" eb="13">
      <t>シンショ</t>
    </rPh>
    <rPh sb="13" eb="14">
      <t>ビン</t>
    </rPh>
    <rPh sb="14" eb="16">
      <t>ジギョウ</t>
    </rPh>
    <rPh sb="16" eb="18">
      <t>キョカ</t>
    </rPh>
    <phoneticPr fontId="20"/>
  </si>
  <si>
    <r>
      <rPr>
        <b/>
        <sz val="11"/>
        <color rgb="FFFF0000"/>
        <rFont val="ＭＳ ゴシック"/>
        <family val="3"/>
        <charset val="128"/>
      </rPr>
      <t>【必須】</t>
    </r>
    <r>
      <rPr>
        <sz val="11"/>
        <color rgb="FFFF0000"/>
        <rFont val="ＭＳ ゴシック"/>
        <family val="3"/>
        <charset val="128"/>
      </rPr>
      <t>不動産鑑定業者登録</t>
    </r>
    <rPh sb="1" eb="3">
      <t>ヒッス</t>
    </rPh>
    <rPh sb="4" eb="7">
      <t>フドウサン</t>
    </rPh>
    <rPh sb="7" eb="9">
      <t>カンテイ</t>
    </rPh>
    <rPh sb="9" eb="11">
      <t>ギョウシャ</t>
    </rPh>
    <rPh sb="11" eb="13">
      <t>トウロク</t>
    </rPh>
    <phoneticPr fontId="20"/>
  </si>
  <si>
    <r>
      <rPr>
        <b/>
        <sz val="11"/>
        <color rgb="FFFF0000"/>
        <rFont val="ＭＳ ゴシック"/>
        <family val="3"/>
        <charset val="128"/>
      </rPr>
      <t>【必須】</t>
    </r>
    <r>
      <rPr>
        <sz val="11"/>
        <color rgb="FFFF0000"/>
        <rFont val="ＭＳ ゴシック"/>
        <family val="3"/>
        <charset val="128"/>
      </rPr>
      <t xml:space="preserve">
労働者派遣事業許可</t>
    </r>
    <rPh sb="1" eb="3">
      <t>ヒッス</t>
    </rPh>
    <phoneticPr fontId="20"/>
  </si>
  <si>
    <t>令和</t>
    <rPh sb="0" eb="2">
      <t>レイワ</t>
    </rPh>
    <phoneticPr fontId="20"/>
  </si>
  <si>
    <r>
      <t>③ＩＳＯ等取得状況</t>
    </r>
    <r>
      <rPr>
        <b/>
        <sz val="14"/>
        <color theme="0"/>
        <rFont val="メイリオ"/>
        <family val="3"/>
        <charset val="128"/>
      </rPr>
      <t>（ISO9001とISO14001等の両方とも記入してください）</t>
    </r>
    <rPh sb="4" eb="5">
      <t>トウ</t>
    </rPh>
    <rPh sb="5" eb="7">
      <t>シュトク</t>
    </rPh>
    <rPh sb="7" eb="9">
      <t>ジョウキョウ</t>
    </rPh>
    <phoneticPr fontId="20"/>
  </si>
  <si>
    <t>ＩＳＯ９００１の認証取得登録証の写しを提出　→　１を記入（該当しない場合２を記入）</t>
    <phoneticPr fontId="3"/>
  </si>
  <si>
    <t>14001又はエコアクション21</t>
    <phoneticPr fontId="3"/>
  </si>
  <si>
    <t>ＩＳＯ１４００１又はエコアクション２１の認証取得登録証の写しを提出　→　１を記入（該当しない場合２を記入）</t>
    <phoneticPr fontId="3"/>
  </si>
  <si>
    <t>③ＩＳＯ等取得状況</t>
    <phoneticPr fontId="20"/>
  </si>
  <si>
    <t>（１）ＩＳＯ９００１</t>
    <phoneticPr fontId="3"/>
  </si>
  <si>
    <t>（２）ＩＳＯ１４００１又はエコアクション２１</t>
    <rPh sb="11" eb="12">
      <t>マタ</t>
    </rPh>
    <phoneticPr fontId="3"/>
  </si>
  <si>
    <t>　次のいずれかに該当する　　→　１を記入（該当しない場合２を記入）</t>
    <phoneticPr fontId="3"/>
  </si>
  <si>
    <t>　次のいずれかに該当する　　→　１を記入（該当しない場合２を記入）</t>
  </si>
  <si>
    <t>①</t>
  </si>
  <si>
    <t>②</t>
  </si>
  <si>
    <t>行政書士メールアドレス</t>
    <rPh sb="0" eb="2">
      <t>ギョウセイ</t>
    </rPh>
    <rPh sb="2" eb="4">
      <t>ショシ</t>
    </rPh>
    <phoneticPr fontId="3"/>
  </si>
  <si>
    <t>◆記入する項目がある場合のみ、提出してください。
◆「①許可・認可・登録等情報」について、申請業務を行うにあたって必須となる許可・認可・登録等（さいたま市において有効なもの）を有している場合は、記入・提出が必須となります。
◆業務の追加申請の場合は、追加する業務又は受注希望業務に関する事項のみ記入してください。</t>
    <phoneticPr fontId="20"/>
  </si>
  <si>
    <r>
      <t>◆</t>
    </r>
    <r>
      <rPr>
        <b/>
        <sz val="13"/>
        <rFont val="ＭＳ Ｐ明朝"/>
        <family val="1"/>
        <charset val="128"/>
      </rPr>
      <t>「コード９９（技術者資格コード表にないその他の技術職員）」を上記「コード番号」に記入した場合</t>
    </r>
    <r>
      <rPr>
        <sz val="13"/>
        <rFont val="ＭＳ Ｐ明朝"/>
        <family val="1"/>
        <charset val="128"/>
      </rPr>
      <t>は、具体的な資格名及びその合計人数（延べ人数）を以下に記入</t>
    </r>
    <rPh sb="8" eb="11">
      <t>ギジュツシャ</t>
    </rPh>
    <rPh sb="11" eb="13">
      <t>シカク</t>
    </rPh>
    <rPh sb="16" eb="17">
      <t>ヒョウ</t>
    </rPh>
    <rPh sb="22" eb="23">
      <t>ホカ</t>
    </rPh>
    <rPh sb="24" eb="26">
      <t>ギジュツ</t>
    </rPh>
    <rPh sb="26" eb="28">
      <t>ショクイン</t>
    </rPh>
    <rPh sb="31" eb="33">
      <t>ジョウキ</t>
    </rPh>
    <rPh sb="37" eb="39">
      <t>バンゴウ</t>
    </rPh>
    <rPh sb="41" eb="43">
      <t>キニュウ</t>
    </rPh>
    <rPh sb="45" eb="47">
      <t>バアイ</t>
    </rPh>
    <rPh sb="49" eb="52">
      <t>グタイテキ</t>
    </rPh>
    <rPh sb="53" eb="55">
      <t>シカク</t>
    </rPh>
    <rPh sb="55" eb="56">
      <t>メイ</t>
    </rPh>
    <rPh sb="56" eb="57">
      <t>オヨ</t>
    </rPh>
    <rPh sb="60" eb="62">
      <t>ゴウケイ</t>
    </rPh>
    <rPh sb="62" eb="64">
      <t>ニンズウ</t>
    </rPh>
    <rPh sb="65" eb="66">
      <t>ノ</t>
    </rPh>
    <rPh sb="67" eb="69">
      <t>ニンズウ</t>
    </rPh>
    <rPh sb="71" eb="73">
      <t>イカ</t>
    </rPh>
    <rPh sb="74" eb="76">
      <t>キニュウ</t>
    </rPh>
    <phoneticPr fontId="20"/>
  </si>
  <si>
    <t>◆個人事業主や設立後間もない法人等で決算書類等の全てを作成していない場合は、作成していない箇所についての記入を省略することができます。ただし、記入を省略した場合は該当項目については「０」として取り扱います。
◆組合については、組合単体の内容を記入してください。
◆業務の追加申請の場合は、提出不要です。</t>
    <rPh sb="1" eb="3">
      <t>コジン</t>
    </rPh>
    <rPh sb="7" eb="9">
      <t>セツリツ</t>
    </rPh>
    <rPh sb="9" eb="10">
      <t>ゴ</t>
    </rPh>
    <rPh sb="10" eb="11">
      <t>マ</t>
    </rPh>
    <rPh sb="14" eb="17">
      <t>ホウジントウ</t>
    </rPh>
    <rPh sb="22" eb="23">
      <t>トウ</t>
    </rPh>
    <rPh sb="24" eb="25">
      <t>スベ</t>
    </rPh>
    <rPh sb="27" eb="29">
      <t>サクセイ</t>
    </rPh>
    <rPh sb="34" eb="36">
      <t>バアイ</t>
    </rPh>
    <rPh sb="38" eb="40">
      <t>サクセイ</t>
    </rPh>
    <rPh sb="45" eb="47">
      <t>カショ</t>
    </rPh>
    <rPh sb="52" eb="54">
      <t>キニュウ</t>
    </rPh>
    <rPh sb="55" eb="57">
      <t>ショウリャク</t>
    </rPh>
    <rPh sb="71" eb="73">
      <t>キニュウ</t>
    </rPh>
    <rPh sb="74" eb="76">
      <t>ショウリャク</t>
    </rPh>
    <rPh sb="78" eb="80">
      <t>バアイ</t>
    </rPh>
    <rPh sb="81" eb="83">
      <t>ガイトウ</t>
    </rPh>
    <rPh sb="83" eb="85">
      <t>コウモク</t>
    </rPh>
    <rPh sb="96" eb="97">
      <t>ト</t>
    </rPh>
    <rPh sb="98" eb="99">
      <t>アツカ</t>
    </rPh>
    <rPh sb="105" eb="107">
      <t>クミアイ</t>
    </rPh>
    <rPh sb="113" eb="115">
      <t>クミアイ</t>
    </rPh>
    <rPh sb="115" eb="117">
      <t>タンタイ</t>
    </rPh>
    <rPh sb="118" eb="120">
      <t>ナイヨウ</t>
    </rPh>
    <rPh sb="121" eb="123">
      <t>キニュウ</t>
    </rPh>
    <phoneticPr fontId="20"/>
  </si>
  <si>
    <r>
      <t>⑴</t>
    </r>
    <r>
      <rPr>
        <sz val="10"/>
        <color rgb="FFFF0000"/>
        <rFont val="ＭＳ ゴシック"/>
        <family val="3"/>
        <charset val="128"/>
      </rPr>
      <t>「丁目」、「番」、「号」等については「－（ハイフン）」で入力してください。</t>
    </r>
    <r>
      <rPr>
        <sz val="10"/>
        <rFont val="ＭＳ ゴシック"/>
        <family val="3"/>
        <charset val="128"/>
      </rPr>
      <t xml:space="preserve">
⑵方書まで入力する場合は、１マス空けて方書を入力してください。
⑶「登記上の所在地」と事実上の本店（本社）の所在地が異なる場合は、事実上の所在地を入力してください。
⑷</t>
    </r>
    <r>
      <rPr>
        <sz val="10"/>
        <color rgb="FFFF0000"/>
        <rFont val="ＭＳ ゴシック"/>
        <family val="3"/>
        <charset val="128"/>
      </rPr>
      <t>「大字」は入れないでください。</t>
    </r>
    <rPh sb="29" eb="31">
      <t>ニュウリョク</t>
    </rPh>
    <rPh sb="44" eb="46">
      <t>ニュウリョク</t>
    </rPh>
    <rPh sb="61" eb="63">
      <t>ニュウリョク</t>
    </rPh>
    <rPh sb="112" eb="114">
      <t>ニュウリョク</t>
    </rPh>
    <phoneticPr fontId="3"/>
  </si>
  <si>
    <r>
      <t>≪入力上の注意事項≫
　■必ず</t>
    </r>
    <r>
      <rPr>
        <b/>
        <sz val="16"/>
        <color rgb="FFFF0000"/>
        <rFont val="ＭＳ ゴシック"/>
        <family val="3"/>
        <charset val="128"/>
      </rPr>
      <t>申請の手引（１９ページ以降）を確認しながら</t>
    </r>
    <r>
      <rPr>
        <b/>
        <sz val="16"/>
        <rFont val="ＭＳ ゴシック"/>
        <family val="3"/>
        <charset val="128"/>
      </rPr>
      <t>入力を進めてください。</t>
    </r>
    <r>
      <rPr>
        <b/>
        <sz val="16"/>
        <color rgb="FFFF0000"/>
        <rFont val="ＭＳ ゴシック"/>
        <family val="3"/>
        <charset val="128"/>
      </rPr>
      <t xml:space="preserve">
　</t>
    </r>
    <r>
      <rPr>
        <b/>
        <sz val="16"/>
        <rFont val="ＭＳ ゴシック"/>
        <family val="3"/>
        <charset val="128"/>
      </rPr>
      <t>　申請の手引の「記入」の文言は、本シートへの「入力」に読み替えてください。
　■入力箇所は、水色の項目です。
　■申請内容により、入力不要の項目があります。
　　セルの色がグレーに変わった場合、その項目は入力不要です。
　　</t>
    </r>
    <r>
      <rPr>
        <b/>
        <sz val="14"/>
        <rFont val="ＭＳ ゴシック"/>
        <family val="3"/>
        <charset val="128"/>
      </rPr>
      <t>（セルの色は、グレーから通常の色に戻る場合もあります。その場合、その項目は入力項目となります。）</t>
    </r>
    <r>
      <rPr>
        <b/>
        <sz val="16"/>
        <rFont val="ＭＳ ゴシック"/>
        <family val="3"/>
        <charset val="128"/>
      </rPr>
      <t xml:space="preserve">
　■入力終了後は</t>
    </r>
    <r>
      <rPr>
        <b/>
        <sz val="16"/>
        <color rgb="FFFF0000"/>
        <rFont val="ＭＳ ゴシック"/>
        <family val="3"/>
        <charset val="128"/>
      </rPr>
      <t>必ず印刷様式を確認</t>
    </r>
    <r>
      <rPr>
        <b/>
        <sz val="16"/>
        <rFont val="ＭＳ ゴシック"/>
        <family val="3"/>
        <charset val="128"/>
      </rPr>
      <t>してください。</t>
    </r>
    <rPh sb="1" eb="3">
      <t>ニュウリョク</t>
    </rPh>
    <rPh sb="3" eb="4">
      <t>ジョウ</t>
    </rPh>
    <rPh sb="5" eb="7">
      <t>チュウイ</t>
    </rPh>
    <rPh sb="7" eb="9">
      <t>ジコウ</t>
    </rPh>
    <rPh sb="13" eb="14">
      <t>カナラ</t>
    </rPh>
    <rPh sb="15" eb="17">
      <t>シンセイ</t>
    </rPh>
    <rPh sb="18" eb="20">
      <t>テビキ</t>
    </rPh>
    <rPh sb="26" eb="28">
      <t>イコウ</t>
    </rPh>
    <rPh sb="30" eb="32">
      <t>カクニン</t>
    </rPh>
    <rPh sb="36" eb="38">
      <t>ニュウリョク</t>
    </rPh>
    <rPh sb="39" eb="40">
      <t>スス</t>
    </rPh>
    <rPh sb="50" eb="52">
      <t>シンセイ</t>
    </rPh>
    <rPh sb="53" eb="55">
      <t>テビキ</t>
    </rPh>
    <rPh sb="57" eb="59">
      <t>キニュウ</t>
    </rPh>
    <rPh sb="61" eb="63">
      <t>モンゴン</t>
    </rPh>
    <rPh sb="65" eb="66">
      <t>ホン</t>
    </rPh>
    <rPh sb="72" eb="74">
      <t>ニュウリョク</t>
    </rPh>
    <rPh sb="76" eb="77">
      <t>ヨ</t>
    </rPh>
    <rPh sb="78" eb="79">
      <t>カ</t>
    </rPh>
    <rPh sb="89" eb="91">
      <t>ニュウリョク</t>
    </rPh>
    <rPh sb="91" eb="93">
      <t>カショ</t>
    </rPh>
    <rPh sb="95" eb="97">
      <t>ミズイロ</t>
    </rPh>
    <rPh sb="98" eb="100">
      <t>コウモク</t>
    </rPh>
    <rPh sb="106" eb="108">
      <t>シンセイ</t>
    </rPh>
    <rPh sb="108" eb="110">
      <t>ナイヨウ</t>
    </rPh>
    <rPh sb="114" eb="116">
      <t>ニュウリョク</t>
    </rPh>
    <rPh sb="116" eb="118">
      <t>フヨウ</t>
    </rPh>
    <rPh sb="119" eb="121">
      <t>コウモク</t>
    </rPh>
    <rPh sb="133" eb="134">
      <t>イロ</t>
    </rPh>
    <rPh sb="139" eb="140">
      <t>カ</t>
    </rPh>
    <rPh sb="143" eb="145">
      <t>バアイ</t>
    </rPh>
    <rPh sb="148" eb="150">
      <t>コウモク</t>
    </rPh>
    <rPh sb="151" eb="153">
      <t>ニュウリョク</t>
    </rPh>
    <rPh sb="153" eb="155">
      <t>フヨウ</t>
    </rPh>
    <rPh sb="165" eb="166">
      <t>イロ</t>
    </rPh>
    <rPh sb="173" eb="175">
      <t>ツウジョウ</t>
    </rPh>
    <rPh sb="176" eb="177">
      <t>ショク</t>
    </rPh>
    <rPh sb="178" eb="179">
      <t>モド</t>
    </rPh>
    <rPh sb="180" eb="182">
      <t>バアイ</t>
    </rPh>
    <rPh sb="190" eb="192">
      <t>バアイ</t>
    </rPh>
    <rPh sb="195" eb="197">
      <t>コウモク</t>
    </rPh>
    <rPh sb="198" eb="200">
      <t>ニュウリョク</t>
    </rPh>
    <rPh sb="200" eb="202">
      <t>コウモク</t>
    </rPh>
    <rPh sb="212" eb="214">
      <t>ニュウリョク</t>
    </rPh>
    <rPh sb="214" eb="217">
      <t>シュウリョウゴ</t>
    </rPh>
    <rPh sb="218" eb="219">
      <t>カナラ</t>
    </rPh>
    <rPh sb="220" eb="222">
      <t>インサツ</t>
    </rPh>
    <rPh sb="222" eb="224">
      <t>ヨウシキ</t>
    </rPh>
    <rPh sb="225" eb="227">
      <t>カクニン</t>
    </rPh>
    <phoneticPr fontId="3"/>
  </si>
  <si>
    <t>どの分野にも分類されない業務（例：講演、修繕、コールセンター）</t>
    <rPh sb="2" eb="4">
      <t>ブンヤ</t>
    </rPh>
    <rPh sb="6" eb="8">
      <t>ブンルイ</t>
    </rPh>
    <rPh sb="12" eb="14">
      <t>ギョウム</t>
    </rPh>
    <phoneticPr fontId="20"/>
  </si>
  <si>
    <t>電話交換
※コールセンターはその他（コード：1708）で申請</t>
    <rPh sb="0" eb="2">
      <t>デンワ</t>
    </rPh>
    <rPh sb="2" eb="4">
      <t>コウカン</t>
    </rPh>
    <phoneticPr fontId="20"/>
  </si>
  <si>
    <t>[従業員100人以下]次世代育成支援対策推進法に基づく一般事業主行動計画策定・変更届の写し又は基準適合一般事業主認定通知書（くるみん認定等）の写しを提出</t>
    <rPh sb="68" eb="69">
      <t>トウ</t>
    </rPh>
    <rPh sb="71" eb="72">
      <t>ウツ</t>
    </rPh>
    <phoneticPr fontId="20"/>
  </si>
  <si>
    <t>[従業員101人以上]基準適合一般事業主認定通知書（くるみん認定等）の写しを提出</t>
    <phoneticPr fontId="20"/>
  </si>
  <si>
    <t>[従業員100人以下]女性の職業生活における活躍の推進に関する法律に基づく一般事業主行動計画策定・変更届の写し又は基準適合一般事業主認定通知書(えるぼし認定等)の写しを提出</t>
    <rPh sb="78" eb="79">
      <t>トウ</t>
    </rPh>
    <phoneticPr fontId="3"/>
  </si>
  <si>
    <t>[従業員101人以上]基準適合一般事業主認定通知書（えるぼし認定等）の写しを提出</t>
    <rPh sb="32" eb="33">
      <t>トウ</t>
    </rPh>
    <phoneticPr fontId="3"/>
  </si>
  <si>
    <t>●受付証の次に、このチェックリストを始めとして、上記順番どおりに書類を重ね、ダブルクリップ等で綴じて提出してください。（申請書類をまとめてホチキス止めはしないでください。）
●市指定様式は、Ａ４サイズの用紙で片面印刷し、提出してください。</t>
    <rPh sb="24" eb="25">
      <t>ウエ</t>
    </rPh>
    <phoneticPr fontId="3"/>
  </si>
  <si>
    <t>左記「①申請業務（大項目）」で○を付けた業務における受注希望業務を、申請の手引４６～４９ページを参照して記入　(記入欄が足りない場合、残りは、「⑨備考」に記入すること）</t>
    <rPh sb="0" eb="1">
      <t>ヒダリ</t>
    </rPh>
    <rPh sb="1" eb="2">
      <t>キ</t>
    </rPh>
    <rPh sb="4" eb="6">
      <t>シンセイ</t>
    </rPh>
    <rPh sb="6" eb="8">
      <t>ギョウム</t>
    </rPh>
    <rPh sb="9" eb="12">
      <t>ダイコウモク</t>
    </rPh>
    <rPh sb="17" eb="18">
      <t>ツ</t>
    </rPh>
    <rPh sb="20" eb="22">
      <t>ギョウム</t>
    </rPh>
    <rPh sb="26" eb="28">
      <t>ジュチュウ</t>
    </rPh>
    <rPh sb="28" eb="30">
      <t>キボウ</t>
    </rPh>
    <rPh sb="30" eb="32">
      <t>ギョウム</t>
    </rPh>
    <rPh sb="34" eb="36">
      <t>シンセイ</t>
    </rPh>
    <rPh sb="37" eb="39">
      <t>テビキ</t>
    </rPh>
    <rPh sb="48" eb="50">
      <t>サンショウ</t>
    </rPh>
    <rPh sb="52" eb="54">
      <t>キニュウ</t>
    </rPh>
    <rPh sb="56" eb="58">
      <t>キニュウ</t>
    </rPh>
    <rPh sb="58" eb="59">
      <t>ラン</t>
    </rPh>
    <rPh sb="60" eb="61">
      <t>タ</t>
    </rPh>
    <rPh sb="64" eb="66">
      <t>バアイ</t>
    </rPh>
    <rPh sb="67" eb="68">
      <t>ノコ</t>
    </rPh>
    <rPh sb="73" eb="75">
      <t>ビコウ</t>
    </rPh>
    <rPh sb="77" eb="79">
      <t>キニュウ</t>
    </rPh>
    <phoneticPr fontId="20"/>
  </si>
  <si>
    <t>申請業務にかかわり、本市の業務を受託するにあたり従事できる技術職員を申請の手引５１ページ「技術者資格コード表」を参照の上、そのコード番号と人数を記入
※技術者資格コード表に無い資格が複数ある場合、コード番号欄には「９９」と記入し、人数欄には複数の資格について、その合計人数（延べ人数）を記入</t>
    <rPh sb="2" eb="4">
      <t>ギョウム</t>
    </rPh>
    <phoneticPr fontId="20"/>
  </si>
  <si>
    <t>⑴　申請業務を行うにあたって、必須となる登録等がある場合には申請の手引５０ページ「許可・認可・登録等コード表」を参照の上、そのコード番号を記入してください。
⑵　「０３００　建物清掃（床・窓・トイレ等）」「０３０３　その他の清掃」「０６０５　その他の廃棄物処理」を申請する場合の登録等についての取り扱いは、申請の手引４９ページを参照してください。
⑶　⑴及び⑵を除いた申請業務を行うあたり、登録等を必要とする業務の受注を希望し、かつ、その登録等を有している場合は記入してください（登録等の写しの提出は不要）。
詳細は申請の手引４９ページを参照してください。</t>
    <phoneticPr fontId="20"/>
  </si>
  <si>
    <r>
      <rPr>
        <sz val="13"/>
        <rFont val="ＭＳ Ｐ明朝"/>
        <family val="1"/>
        <charset val="128"/>
      </rPr>
      <t>⑴最多</t>
    </r>
    <r>
      <rPr>
        <b/>
        <sz val="13"/>
        <rFont val="ＭＳ Ｐ明朝"/>
        <family val="1"/>
        <charset val="128"/>
      </rPr>
      <t>５業務まで</t>
    </r>
    <r>
      <rPr>
        <sz val="13"/>
        <rFont val="ＭＳ Ｐ明朝"/>
        <family val="1"/>
        <charset val="128"/>
      </rPr>
      <t>申請可
⑵申請業務に○を記入し、1708（その他）を申請する場合は、具体的業務内容を下欄に記入</t>
    </r>
    <rPh sb="1" eb="3">
      <t>サイタ</t>
    </rPh>
    <rPh sb="4" eb="6">
      <t>ギョウム</t>
    </rPh>
    <rPh sb="8" eb="10">
      <t>シンセイ</t>
    </rPh>
    <rPh sb="10" eb="11">
      <t>カ</t>
    </rPh>
    <rPh sb="13" eb="15">
      <t>シンセイ</t>
    </rPh>
    <rPh sb="15" eb="17">
      <t>ギョウム</t>
    </rPh>
    <rPh sb="20" eb="22">
      <t>キニュウ</t>
    </rPh>
    <rPh sb="31" eb="32">
      <t>タ</t>
    </rPh>
    <rPh sb="34" eb="36">
      <t>シンセイ</t>
    </rPh>
    <rPh sb="38" eb="40">
      <t>バアイ</t>
    </rPh>
    <rPh sb="42" eb="45">
      <t>グタイテキ</t>
    </rPh>
    <rPh sb="45" eb="47">
      <t>ギョウム</t>
    </rPh>
    <rPh sb="47" eb="49">
      <t>ナイヨウ</t>
    </rPh>
    <rPh sb="50" eb="52">
      <t>カラン</t>
    </rPh>
    <rPh sb="53" eb="55">
      <t>キニュウ</t>
    </rPh>
    <phoneticPr fontId="20"/>
  </si>
  <si>
    <t>新規 ・ 追加</t>
    <rPh sb="0" eb="1">
      <t>シン</t>
    </rPh>
    <rPh sb="1" eb="2">
      <t>キ</t>
    </rPh>
    <rPh sb="5" eb="7">
      <t>ツイカ</t>
    </rPh>
    <phoneticPr fontId="20"/>
  </si>
  <si>
    <r>
      <t>エラーメッセージ①告示日</t>
    </r>
    <r>
      <rPr>
        <b/>
        <sz val="11"/>
        <color rgb="FF0070C0"/>
        <rFont val="ＭＳ ゴシック"/>
        <family val="3"/>
        <charset val="128"/>
      </rPr>
      <t>（現時点：2023/09/28）</t>
    </r>
    <r>
      <rPr>
        <sz val="11"/>
        <color rgb="FF0070C0"/>
        <rFont val="ＭＳ ゴシック"/>
        <family val="3"/>
        <charset val="128"/>
      </rPr>
      <t>より前の日にち→「不適切な日付が入力されています。確認してください。」②未来日→申請書の受付時点で将来の日付が記載されていた場合、日付不適切として再提出をお願いすることになりますので、ご注意ください。</t>
    </r>
    <rPh sb="9" eb="11">
      <t>コクジ</t>
    </rPh>
    <rPh sb="11" eb="12">
      <t>ビ</t>
    </rPh>
    <rPh sb="13" eb="16">
      <t>ゲンジテン</t>
    </rPh>
    <rPh sb="30" eb="31">
      <t>マエ</t>
    </rPh>
    <rPh sb="32" eb="33">
      <t>ヒ</t>
    </rPh>
    <rPh sb="37" eb="40">
      <t>フテキセツ</t>
    </rPh>
    <rPh sb="41" eb="43">
      <t>ヒヅケ</t>
    </rPh>
    <rPh sb="44" eb="46">
      <t>ニュウリョク</t>
    </rPh>
    <rPh sb="53" eb="55">
      <t>カクニン</t>
    </rPh>
    <rPh sb="64" eb="66">
      <t>ミライ</t>
    </rPh>
    <rPh sb="66" eb="67">
      <t>ビ</t>
    </rPh>
    <phoneticPr fontId="20"/>
  </si>
  <si>
    <t>休業期間があった場合は、月数に換算して入力（休業期間がない場合は、0と入力）</t>
    <rPh sb="22" eb="24">
      <t>キュウギョウ</t>
    </rPh>
    <rPh sb="24" eb="26">
      <t>キカン</t>
    </rPh>
    <rPh sb="29" eb="31">
      <t>バアイ</t>
    </rPh>
    <rPh sb="35" eb="37">
      <t>ニュウリョク</t>
    </rPh>
    <phoneticPr fontId="20"/>
  </si>
  <si>
    <t>✓</t>
  </si>
  <si>
    <t>⑴法人→決算手続が終了している申請日直近の決算日を記入
⑵個人→「令和５年１２月３１日」と記入</t>
    <rPh sb="1" eb="3">
      <t>ホウジン</t>
    </rPh>
    <rPh sb="4" eb="6">
      <t>ケッサン</t>
    </rPh>
    <rPh sb="6" eb="8">
      <t>テツヅキ</t>
    </rPh>
    <rPh sb="9" eb="11">
      <t>シュウリョウ</t>
    </rPh>
    <rPh sb="15" eb="17">
      <t>シンセイ</t>
    </rPh>
    <rPh sb="17" eb="18">
      <t>ビ</t>
    </rPh>
    <rPh sb="18" eb="19">
      <t>チョク</t>
    </rPh>
    <rPh sb="19" eb="20">
      <t>コン</t>
    </rPh>
    <rPh sb="21" eb="24">
      <t>ケッサンビ</t>
    </rPh>
    <rPh sb="25" eb="27">
      <t>キニュウ</t>
    </rPh>
    <rPh sb="29" eb="31">
      <t>コジン</t>
    </rPh>
    <rPh sb="33" eb="35">
      <t>レイワ</t>
    </rPh>
    <rPh sb="36" eb="37">
      <t>ネン</t>
    </rPh>
    <rPh sb="39" eb="40">
      <t>ガツ</t>
    </rPh>
    <rPh sb="42" eb="43">
      <t>ニチ</t>
    </rPh>
    <rPh sb="45" eb="47">
      <t>キニュウ</t>
    </rPh>
    <phoneticPr fontId="20"/>
  </si>
  <si>
    <t>⑴法人→決算手続が終了している申請日直近の決算日を入力
⑵個人→「令和５年１２月３１日」と入力</t>
    <rPh sb="25" eb="27">
      <t>ニュウリョク</t>
    </rPh>
    <rPh sb="33" eb="35">
      <t>レイワ</t>
    </rPh>
    <rPh sb="36" eb="37">
      <t>ネン</t>
    </rPh>
    <rPh sb="45" eb="47">
      <t>ニュウリョク</t>
    </rPh>
    <phoneticPr fontId="20"/>
  </si>
  <si>
    <t>令和５・６年度【追加第３回】</t>
    <rPh sb="5" eb="6">
      <t>ネン</t>
    </rPh>
    <rPh sb="6" eb="7">
      <t>ド</t>
    </rPh>
    <phoneticPr fontId="3"/>
  </si>
  <si>
    <t>　　・審査結果の通知は、令和６年７月末頃に送付の予定となっておりますの</t>
    <rPh sb="12" eb="14">
      <t>レイワ</t>
    </rPh>
    <rPh sb="15" eb="16">
      <t>ネン</t>
    </rPh>
    <rPh sb="18" eb="19">
      <t>マツ</t>
    </rPh>
    <rPh sb="19" eb="20">
      <t>ゴロ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</si>
</sst>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18"/>
      <color theme="1"/>
      <name val="ＭＳ 明朝"/>
      <family val="1"/>
      <charset val="128"/>
    </font>
    <font>
      <u/>
      <sz val="12"/>
      <color theme="1"/>
      <name val="ＭＳ 明朝"/>
      <family val="1"/>
      <charset val="128"/>
    </font>
    <font>
      <sz val="14"/>
      <color theme="1"/>
      <name val="ＭＳ 明朝"/>
      <family val="1"/>
      <charset val="128"/>
    </font>
    <font>
      <sz val="12"/>
      <color theme="1"/>
      <name val="ＭＳ Ｐゴシック"/>
      <family val="2"/>
      <scheme val="minor"/>
    </font>
    <font>
      <b/>
      <sz val="14"/>
      <color theme="1"/>
      <name val="ＭＳ 明朝"/>
      <family val="1"/>
      <charset val="128"/>
    </font>
    <font>
      <u/>
      <sz val="14"/>
      <color theme="1"/>
      <name val="ＭＳ 明朝"/>
      <family val="1"/>
      <charset val="128"/>
    </font>
    <font>
      <b/>
      <sz val="20"/>
      <color theme="1"/>
      <name val="ＭＳ 明朝"/>
      <family val="1"/>
      <charset val="128"/>
    </font>
    <font>
      <sz val="13"/>
      <color theme="1"/>
      <name val="ＭＳ 明朝"/>
      <family val="1"/>
      <charset val="128"/>
    </font>
    <font>
      <sz val="22"/>
      <color theme="1"/>
      <name val="ＭＳ 明朝"/>
      <family val="1"/>
      <charset val="128"/>
    </font>
    <font>
      <sz val="20"/>
      <color theme="1"/>
      <name val="ＭＳ 明朝"/>
      <family val="1"/>
      <charset val="128"/>
    </font>
    <font>
      <sz val="11"/>
      <name val="ＭＳ Ｐゴシック"/>
      <family val="3"/>
      <charset val="128"/>
    </font>
    <font>
      <b/>
      <sz val="28"/>
      <name val="メイリオ"/>
      <family val="3"/>
      <charset val="128"/>
    </font>
    <font>
      <sz val="6"/>
      <name val="ＭＳ Ｐゴシック"/>
      <family val="3"/>
      <charset val="128"/>
    </font>
    <font>
      <b/>
      <sz val="11"/>
      <name val="メイリオ"/>
      <family val="3"/>
      <charset val="128"/>
    </font>
    <font>
      <sz val="28"/>
      <name val="ＭＳ Ｐ明朝"/>
      <family val="1"/>
      <charset val="128"/>
    </font>
    <font>
      <sz val="11"/>
      <name val="ＭＳ Ｐ明朝"/>
      <family val="1"/>
      <charset val="128"/>
    </font>
    <font>
      <sz val="18"/>
      <color indexed="8"/>
      <name val="ＭＳ Ｐゴシック"/>
      <family val="3"/>
      <charset val="128"/>
    </font>
    <font>
      <sz val="11"/>
      <name val="メイリオ"/>
      <family val="3"/>
      <charset val="128"/>
    </font>
    <font>
      <sz val="14"/>
      <name val="ＭＳ Ｐ明朝"/>
      <family val="1"/>
      <charset val="128"/>
    </font>
    <font>
      <b/>
      <sz val="20"/>
      <name val="ＭＳ Ｐ明朝"/>
      <family val="1"/>
      <charset val="128"/>
    </font>
    <font>
      <sz val="12"/>
      <name val="ＭＳ Ｐゴシック"/>
      <family val="3"/>
      <charset val="128"/>
    </font>
    <font>
      <sz val="9"/>
      <name val="ＭＳ Ｐ明朝"/>
      <family val="1"/>
      <charset val="128"/>
    </font>
    <font>
      <sz val="12"/>
      <name val="ＭＳ Ｐ明朝"/>
      <family val="1"/>
      <charset val="128"/>
    </font>
    <font>
      <b/>
      <sz val="20"/>
      <color indexed="9"/>
      <name val="メイリオ"/>
      <family val="3"/>
      <charset val="128"/>
    </font>
    <font>
      <sz val="14"/>
      <name val="ＭＳ Ｐゴシック"/>
      <family val="3"/>
      <charset val="128"/>
    </font>
    <font>
      <sz val="24"/>
      <name val="ＭＳ Ｐゴシック"/>
      <family val="3"/>
      <charset val="128"/>
    </font>
    <font>
      <b/>
      <sz val="14"/>
      <name val="ＭＳ Ｐゴシック"/>
      <family val="3"/>
      <charset val="128"/>
    </font>
    <font>
      <sz val="18"/>
      <name val="ＭＳ Ｐゴシック"/>
      <family val="3"/>
      <charset val="128"/>
    </font>
    <font>
      <sz val="9"/>
      <name val="ＭＳ Ｐゴシック"/>
      <family val="3"/>
      <charset val="128"/>
    </font>
    <font>
      <b/>
      <sz val="16"/>
      <color indexed="9"/>
      <name val="メイリオ"/>
      <family val="3"/>
      <charset val="128"/>
    </font>
    <font>
      <sz val="13"/>
      <name val="ＭＳ Ｐ明朝"/>
      <family val="1"/>
      <charset val="128"/>
    </font>
    <font>
      <sz val="16"/>
      <name val="メイリオ"/>
      <family val="3"/>
      <charset val="128"/>
    </font>
    <font>
      <sz val="20"/>
      <name val="ＭＳ Ｐゴシック"/>
      <family val="3"/>
      <charset val="128"/>
    </font>
    <font>
      <sz val="8"/>
      <name val="メイリオ"/>
      <family val="3"/>
      <charset val="128"/>
    </font>
    <font>
      <b/>
      <sz val="14"/>
      <name val="ＭＳ Ｐ明朝"/>
      <family val="1"/>
      <charset val="128"/>
    </font>
    <font>
      <b/>
      <sz val="24"/>
      <color indexed="9"/>
      <name val="メイリオ"/>
      <family val="3"/>
      <charset val="128"/>
    </font>
    <font>
      <sz val="18"/>
      <name val="ＭＳ Ｐ明朝"/>
      <family val="1"/>
      <charset val="128"/>
    </font>
    <font>
      <sz val="16"/>
      <name val="ＭＳ Ｐゴシック"/>
      <family val="3"/>
      <charset val="128"/>
    </font>
    <font>
      <b/>
      <sz val="16"/>
      <name val="ＭＳ Ｐゴシック"/>
      <family val="3"/>
      <charset val="128"/>
    </font>
    <font>
      <sz val="16"/>
      <name val="ＭＳ Ｐ明朝"/>
      <family val="1"/>
      <charset val="128"/>
    </font>
    <font>
      <sz val="28"/>
      <name val="ＭＳ Ｐゴシック"/>
      <family val="3"/>
      <charset val="128"/>
    </font>
    <font>
      <sz val="10"/>
      <name val="メイリオ"/>
      <family val="3"/>
      <charset val="128"/>
    </font>
    <font>
      <b/>
      <sz val="18"/>
      <name val="メイリオ"/>
      <family val="3"/>
      <charset val="128"/>
    </font>
    <font>
      <b/>
      <sz val="11"/>
      <name val="ＭＳ Ｐゴシック"/>
      <family val="3"/>
      <charset val="128"/>
    </font>
    <font>
      <b/>
      <sz val="24"/>
      <name val="ＭＳ Ｐゴシック"/>
      <family val="3"/>
      <charset val="128"/>
    </font>
    <font>
      <b/>
      <sz val="20"/>
      <name val="ＭＳ Ｐゴシック"/>
      <family val="3"/>
      <charset val="128"/>
    </font>
    <font>
      <sz val="10.5"/>
      <name val="ＭＳ Ｐ明朝"/>
      <family val="1"/>
      <charset val="128"/>
    </font>
    <font>
      <sz val="24"/>
      <name val="ＭＳ Ｐ明朝"/>
      <family val="1"/>
      <charset val="128"/>
    </font>
    <font>
      <sz val="22"/>
      <name val="ＭＳ Ｐゴシック"/>
      <family val="3"/>
      <charset val="128"/>
    </font>
    <font>
      <b/>
      <sz val="28"/>
      <color indexed="9"/>
      <name val="メイリオ"/>
      <family val="3"/>
      <charset val="128"/>
    </font>
    <font>
      <sz val="10"/>
      <color indexed="9"/>
      <name val="メイリオ"/>
      <family val="3"/>
      <charset val="128"/>
    </font>
    <font>
      <sz val="24"/>
      <name val="メイリオ"/>
      <family val="3"/>
      <charset val="128"/>
    </font>
    <font>
      <sz val="11"/>
      <name val="ＭＳ ゴシック"/>
      <family val="3"/>
      <charset val="128"/>
    </font>
    <font>
      <sz val="9"/>
      <name val="ＭＳ ゴシック"/>
      <family val="3"/>
      <charset val="128"/>
    </font>
    <font>
      <b/>
      <sz val="20"/>
      <color theme="0"/>
      <name val="メイリオ"/>
      <family val="3"/>
      <charset val="128"/>
    </font>
    <font>
      <b/>
      <sz val="18"/>
      <color theme="0"/>
      <name val="メイリオ"/>
      <family val="3"/>
      <charset val="128"/>
    </font>
    <font>
      <b/>
      <sz val="16"/>
      <color theme="0"/>
      <name val="メイリオ"/>
      <family val="3"/>
      <charset val="128"/>
    </font>
    <font>
      <b/>
      <sz val="9"/>
      <name val="メイリオ"/>
      <family val="3"/>
      <charset val="128"/>
    </font>
    <font>
      <b/>
      <sz val="16"/>
      <name val="メイリオ"/>
      <family val="3"/>
      <charset val="128"/>
    </font>
    <font>
      <sz val="14"/>
      <name val="メイリオ"/>
      <family val="3"/>
      <charset val="128"/>
    </font>
    <font>
      <sz val="20"/>
      <name val="メイリオ"/>
      <family val="3"/>
      <charset val="128"/>
    </font>
    <font>
      <sz val="12"/>
      <name val="メイリオ"/>
      <family val="3"/>
      <charset val="128"/>
    </font>
    <font>
      <b/>
      <sz val="9"/>
      <name val="ＭＳ ゴシック"/>
      <family val="3"/>
      <charset val="128"/>
    </font>
    <font>
      <sz val="24"/>
      <name val="ＭＳ ゴシック"/>
      <family val="3"/>
      <charset val="128"/>
    </font>
    <font>
      <sz val="18"/>
      <name val="ＭＳ ゴシック"/>
      <family val="3"/>
      <charset val="128"/>
    </font>
    <font>
      <sz val="20"/>
      <name val="ＭＳ ゴシック"/>
      <family val="3"/>
      <charset val="128"/>
    </font>
    <font>
      <sz val="9"/>
      <color indexed="8"/>
      <name val="ＭＳ Ｐ明朝"/>
      <family val="1"/>
      <charset val="128"/>
    </font>
    <font>
      <b/>
      <sz val="18"/>
      <name val="ＭＳ Ｐゴシック"/>
      <family val="3"/>
      <charset val="128"/>
      <scheme val="major"/>
    </font>
    <font>
      <sz val="16"/>
      <name val="ＭＳ Ｐゴシック"/>
      <family val="3"/>
      <charset val="128"/>
      <scheme val="major"/>
    </font>
    <font>
      <sz val="14"/>
      <color theme="1"/>
      <name val="ＭＳ Ｐゴシック"/>
      <family val="2"/>
      <scheme val="minor"/>
    </font>
    <font>
      <sz val="14"/>
      <color theme="1"/>
      <name val="ＭＳ Ｐゴシック"/>
      <family val="3"/>
      <charset val="128"/>
      <scheme val="minor"/>
    </font>
    <font>
      <sz val="18"/>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3"/>
      <name val="ＭＳ Ｐ明朝"/>
      <family val="1"/>
      <charset val="128"/>
    </font>
    <font>
      <b/>
      <sz val="14"/>
      <color theme="0"/>
      <name val="メイリオ"/>
      <family val="3"/>
      <charset val="128"/>
    </font>
    <font>
      <b/>
      <sz val="16"/>
      <color theme="1"/>
      <name val="ＭＳ 明朝"/>
      <family val="1"/>
      <charset val="128"/>
    </font>
    <font>
      <sz val="28"/>
      <color theme="1"/>
      <name val="ＭＳ 明朝"/>
      <family val="1"/>
      <charset val="128"/>
    </font>
    <font>
      <b/>
      <sz val="28"/>
      <color theme="1"/>
      <name val="ＭＳ 明朝"/>
      <family val="1"/>
      <charset val="128"/>
    </font>
    <font>
      <b/>
      <sz val="30"/>
      <color theme="1"/>
      <name val="ＭＳ 明朝"/>
      <family val="1"/>
      <charset val="128"/>
    </font>
    <font>
      <sz val="11"/>
      <color theme="1"/>
      <name val="ＭＳ Ｐゴシック"/>
      <family val="3"/>
      <charset val="128"/>
      <scheme val="minor"/>
    </font>
    <font>
      <sz val="20"/>
      <color theme="0"/>
      <name val="ＭＳ Ｐゴシック"/>
      <family val="3"/>
      <charset val="128"/>
    </font>
    <font>
      <sz val="17"/>
      <name val="ＭＳ Ｐ明朝"/>
      <family val="1"/>
      <charset val="128"/>
    </font>
    <font>
      <sz val="22"/>
      <name val="ＭＳ Ｐ明朝"/>
      <family val="1"/>
      <charset val="128"/>
    </font>
    <font>
      <sz val="13.5"/>
      <name val="ＭＳ Ｐ明朝"/>
      <family val="1"/>
      <charset val="128"/>
    </font>
    <font>
      <sz val="15"/>
      <name val="ＭＳ Ｐ明朝"/>
      <family val="1"/>
      <charset val="128"/>
    </font>
    <font>
      <sz val="10"/>
      <name val="ＭＳ Ｐ明朝"/>
      <family val="1"/>
      <charset val="128"/>
    </font>
    <font>
      <b/>
      <sz val="16"/>
      <color theme="0"/>
      <name val="ＭＳ Ｐ明朝"/>
      <family val="1"/>
      <charset val="128"/>
    </font>
    <font>
      <sz val="11"/>
      <color rgb="FFFF0000"/>
      <name val="ＭＳ Ｐ明朝"/>
      <family val="1"/>
      <charset val="128"/>
    </font>
    <font>
      <sz val="9"/>
      <color rgb="FFFF0000"/>
      <name val="ＭＳ Ｐ明朝"/>
      <family val="1"/>
      <charset val="128"/>
    </font>
    <font>
      <sz val="11"/>
      <color rgb="FFFF0000"/>
      <name val="ＭＳ Ｐゴシック"/>
      <family val="3"/>
      <charset val="128"/>
    </font>
    <font>
      <b/>
      <strike/>
      <sz val="20"/>
      <color theme="0"/>
      <name val="メイリオ"/>
      <family val="3"/>
      <charset val="128"/>
    </font>
    <font>
      <sz val="16"/>
      <name val="ＭＳ 明朝"/>
      <family val="1"/>
      <charset val="128"/>
    </font>
    <font>
      <b/>
      <sz val="13"/>
      <color rgb="FF000000"/>
      <name val="ＭＳ Ｐゴシック"/>
      <family val="3"/>
      <charset val="128"/>
      <scheme val="minor"/>
    </font>
    <font>
      <b/>
      <sz val="22"/>
      <color rgb="FF000000"/>
      <name val="ＭＳ Ｐゴシック"/>
      <family val="3"/>
      <charset val="128"/>
      <scheme val="minor"/>
    </font>
    <font>
      <sz val="17"/>
      <color theme="1"/>
      <name val="ＭＳ 明朝"/>
      <family val="1"/>
      <charset val="128"/>
    </font>
    <font>
      <b/>
      <sz val="20"/>
      <color rgb="FF000000"/>
      <name val="ＭＳ Ｐゴシック"/>
      <family val="3"/>
      <charset val="128"/>
      <scheme val="minor"/>
    </font>
    <font>
      <sz val="15.5"/>
      <name val="ＭＳ Ｐ明朝"/>
      <family val="1"/>
      <charset val="128"/>
    </font>
    <font>
      <sz val="11"/>
      <color theme="1"/>
      <name val="ＭＳ Ｐ明朝"/>
      <family val="1"/>
      <charset val="128"/>
    </font>
    <font>
      <sz val="28"/>
      <name val="ＭＳ Ｐゴシック"/>
      <family val="3"/>
      <charset val="128"/>
      <scheme val="minor"/>
    </font>
    <font>
      <sz val="24"/>
      <name val="ＭＳ Ｐゴシック"/>
      <family val="3"/>
      <charset val="128"/>
      <scheme val="major"/>
    </font>
    <font>
      <sz val="11"/>
      <name val="ＭＳ Ｐゴシック"/>
      <family val="3"/>
      <charset val="128"/>
      <scheme val="major"/>
    </font>
    <font>
      <sz val="22"/>
      <name val="ＭＳ Ｐゴシック"/>
      <family val="3"/>
      <charset val="128"/>
      <scheme val="major"/>
    </font>
    <font>
      <sz val="24"/>
      <color indexed="8"/>
      <name val="ＭＳ Ｐゴシック"/>
      <family val="3"/>
      <charset val="128"/>
    </font>
    <font>
      <sz val="26"/>
      <name val="ＭＳ Ｐ明朝"/>
      <family val="1"/>
      <charset val="128"/>
    </font>
    <font>
      <sz val="36"/>
      <name val="ＭＳ Ｐゴシック"/>
      <family val="3"/>
      <charset val="128"/>
    </font>
    <font>
      <b/>
      <sz val="16"/>
      <name val="ＭＳ Ｐ明朝"/>
      <family val="1"/>
      <charset val="128"/>
    </font>
    <font>
      <sz val="26"/>
      <name val="ＭＳ Ｐゴシック"/>
      <family val="3"/>
      <charset val="128"/>
    </font>
    <font>
      <sz val="13"/>
      <name val="ＭＳ 明朝"/>
      <family val="1"/>
      <charset val="128"/>
    </font>
    <font>
      <b/>
      <sz val="14.5"/>
      <name val="メイリオ"/>
      <family val="3"/>
      <charset val="128"/>
    </font>
    <font>
      <sz val="14"/>
      <color indexed="9"/>
      <name val="メイリオ"/>
      <family val="3"/>
      <charset val="128"/>
    </font>
    <font>
      <b/>
      <sz val="26"/>
      <color theme="0"/>
      <name val="メイリオ"/>
      <family val="3"/>
      <charset val="128"/>
    </font>
    <font>
      <b/>
      <sz val="12"/>
      <name val="メイリオ"/>
      <family val="3"/>
      <charset val="128"/>
    </font>
    <font>
      <sz val="12"/>
      <name val="ＭＳ ゴシック"/>
      <family val="3"/>
      <charset val="128"/>
    </font>
    <font>
      <b/>
      <sz val="20"/>
      <name val="メイリオ"/>
      <family val="3"/>
      <charset val="128"/>
    </font>
    <font>
      <sz val="14"/>
      <name val="ＭＳ 明朝"/>
      <family val="1"/>
      <charset val="128"/>
    </font>
    <font>
      <sz val="12"/>
      <color rgb="FFFF0000"/>
      <name val="ＭＳ 明朝"/>
      <family val="1"/>
      <charset val="128"/>
    </font>
    <font>
      <strike/>
      <sz val="12"/>
      <color theme="1"/>
      <name val="ＭＳ 明朝"/>
      <family val="1"/>
      <charset val="128"/>
    </font>
    <font>
      <b/>
      <sz val="20"/>
      <name val="ＭＳ Ｐゴシック"/>
      <family val="3"/>
      <charset val="128"/>
      <scheme val="minor"/>
    </font>
    <font>
      <b/>
      <sz val="16"/>
      <name val="ＭＳ ゴシック"/>
      <family val="3"/>
      <charset val="128"/>
    </font>
    <font>
      <b/>
      <sz val="14"/>
      <name val="ＭＳ ゴシック"/>
      <family val="3"/>
      <charset val="128"/>
    </font>
    <font>
      <b/>
      <sz val="11"/>
      <name val="ＭＳ Ｐ明朝"/>
      <family val="1"/>
      <charset val="128"/>
    </font>
    <font>
      <sz val="20"/>
      <color theme="0"/>
      <name val="ＭＳ Ｐゴシック"/>
      <family val="2"/>
      <scheme val="minor"/>
    </font>
    <font>
      <b/>
      <sz val="24"/>
      <color theme="0"/>
      <name val="メイリオ"/>
      <family val="3"/>
      <charset val="128"/>
    </font>
    <font>
      <sz val="11"/>
      <color theme="0"/>
      <name val="ＭＳ Ｐゴシック"/>
      <family val="2"/>
      <scheme val="minor"/>
    </font>
    <font>
      <b/>
      <sz val="14"/>
      <name val="ＭＳ Ｐゴシック"/>
      <family val="3"/>
      <charset val="128"/>
      <scheme val="minor"/>
    </font>
    <font>
      <b/>
      <sz val="32"/>
      <name val="メイリオ"/>
      <family val="3"/>
      <charset val="128"/>
    </font>
    <font>
      <sz val="12"/>
      <name val="ＭＳ 明朝"/>
      <family val="1"/>
      <charset val="128"/>
    </font>
    <font>
      <sz val="11"/>
      <name val="ＭＳ Ｐゴシック"/>
      <family val="2"/>
      <scheme val="minor"/>
    </font>
    <font>
      <sz val="6"/>
      <name val="ＭＳ Ｐゴシック"/>
      <family val="2"/>
      <charset val="128"/>
      <scheme val="minor"/>
    </font>
    <font>
      <i/>
      <sz val="24"/>
      <color theme="3" tint="-0.499984740745262"/>
      <name val="HGS創英角ﾎﾟｯﾌﾟ体"/>
      <family val="3"/>
      <charset val="128"/>
    </font>
    <font>
      <sz val="10"/>
      <name val="ＭＳ ゴシック"/>
      <family val="3"/>
      <charset val="128"/>
    </font>
    <font>
      <b/>
      <sz val="16"/>
      <color rgb="FFFF0000"/>
      <name val="ＭＳ ゴシック"/>
      <family val="3"/>
      <charset val="128"/>
    </font>
    <font>
      <b/>
      <sz val="12"/>
      <name val="ＭＳ ゴシック"/>
      <family val="3"/>
      <charset val="128"/>
    </font>
    <font>
      <b/>
      <sz val="18"/>
      <color indexed="9"/>
      <name val="ＭＳ ゴシック"/>
      <family val="3"/>
      <charset val="128"/>
    </font>
    <font>
      <b/>
      <sz val="11"/>
      <name val="ＭＳ ゴシック"/>
      <family val="3"/>
      <charset val="128"/>
    </font>
    <font>
      <u/>
      <sz val="11"/>
      <color rgb="FFFF0000"/>
      <name val="ＭＳ ゴシック"/>
      <family val="3"/>
      <charset val="128"/>
    </font>
    <font>
      <b/>
      <sz val="18"/>
      <name val="ＭＳ ゴシック"/>
      <family val="3"/>
      <charset val="128"/>
    </font>
    <font>
      <sz val="11"/>
      <color theme="1"/>
      <name val="ＭＳ ゴシック"/>
      <family val="3"/>
      <charset val="128"/>
    </font>
    <font>
      <sz val="22"/>
      <name val="ＭＳ ゴシック"/>
      <family val="3"/>
      <charset val="128"/>
    </font>
    <font>
      <sz val="14"/>
      <name val="ＭＳ ゴシック"/>
      <family val="3"/>
      <charset val="128"/>
    </font>
    <font>
      <b/>
      <u/>
      <sz val="11"/>
      <color rgb="FFFF0000"/>
      <name val="ＭＳ ゴシック"/>
      <family val="3"/>
      <charset val="128"/>
    </font>
    <font>
      <sz val="11"/>
      <color rgb="FFFF0000"/>
      <name val="ＭＳ ゴシック"/>
      <family val="3"/>
      <charset val="128"/>
    </font>
    <font>
      <b/>
      <sz val="16"/>
      <color theme="0"/>
      <name val="ＭＳ ゴシック"/>
      <family val="3"/>
      <charset val="128"/>
    </font>
    <font>
      <u/>
      <sz val="18"/>
      <name val="ＭＳ ゴシック"/>
      <family val="3"/>
      <charset val="128"/>
    </font>
    <font>
      <sz val="11"/>
      <color indexed="8"/>
      <name val="ＭＳ ゴシック"/>
      <family val="3"/>
      <charset val="128"/>
    </font>
    <font>
      <sz val="6"/>
      <name val="ＭＳ ゴシック"/>
      <family val="3"/>
      <charset val="128"/>
    </font>
    <font>
      <b/>
      <sz val="11"/>
      <color rgb="FFFF0000"/>
      <name val="ＭＳ ゴシック"/>
      <family val="3"/>
      <charset val="128"/>
    </font>
    <font>
      <b/>
      <sz val="12"/>
      <color rgb="FFFF0000"/>
      <name val="ＭＳ ゴシック"/>
      <family val="3"/>
      <charset val="128"/>
    </font>
    <font>
      <b/>
      <sz val="20"/>
      <name val="ＭＳ ゴシック"/>
      <family val="3"/>
      <charset val="128"/>
    </font>
    <font>
      <sz val="20"/>
      <color theme="1"/>
      <name val="ＭＳ Ｐゴシック"/>
      <family val="2"/>
      <scheme val="minor"/>
    </font>
    <font>
      <sz val="36"/>
      <name val="ＭＳ ゴシック"/>
      <family val="3"/>
      <charset val="128"/>
    </font>
    <font>
      <b/>
      <sz val="14"/>
      <color rgb="FFFF0000"/>
      <name val="ＭＳ ゴシック"/>
      <family val="3"/>
      <charset val="128"/>
    </font>
    <font>
      <b/>
      <u/>
      <sz val="11"/>
      <name val="ＭＳ ゴシック"/>
      <family val="3"/>
      <charset val="128"/>
    </font>
    <font>
      <sz val="16"/>
      <name val="ＭＳ ゴシック"/>
      <family val="3"/>
      <charset val="128"/>
    </font>
    <font>
      <b/>
      <sz val="12"/>
      <name val="ＭＳ Ｐ明朝"/>
      <family val="1"/>
      <charset val="128"/>
    </font>
    <font>
      <b/>
      <sz val="12"/>
      <name val="ＭＳ Ｐゴシック"/>
      <family val="3"/>
      <charset val="128"/>
      <scheme val="minor"/>
    </font>
    <font>
      <b/>
      <sz val="18"/>
      <color rgb="FFFF0000"/>
      <name val="ＭＳ ゴシック"/>
      <family val="3"/>
      <charset val="128"/>
    </font>
    <font>
      <b/>
      <sz val="20"/>
      <color rgb="FFFF0000"/>
      <name val="ＭＳ ゴシック"/>
      <family val="3"/>
      <charset val="128"/>
    </font>
    <font>
      <sz val="8"/>
      <name val="ＭＳ ゴシック"/>
      <family val="3"/>
      <charset val="128"/>
    </font>
    <font>
      <sz val="24"/>
      <name val="ＭＳ Ｐゴシック"/>
      <family val="3"/>
      <charset val="128"/>
      <scheme val="minor"/>
    </font>
    <font>
      <sz val="26"/>
      <name val="ＭＳ ゴシック"/>
      <family val="3"/>
      <charset val="128"/>
    </font>
    <font>
      <sz val="11"/>
      <name val="ＭＳ 明朝"/>
      <family val="1"/>
      <charset val="128"/>
    </font>
    <font>
      <sz val="20"/>
      <name val="ＭＳ Ｐゴシック"/>
      <family val="2"/>
      <scheme val="minor"/>
    </font>
    <font>
      <b/>
      <sz val="16"/>
      <color theme="1"/>
      <name val="ＭＳ Ｐゴシック"/>
      <family val="2"/>
      <scheme val="minor"/>
    </font>
    <font>
      <sz val="13"/>
      <name val="ＭＳ ゴシック"/>
      <family val="3"/>
      <charset val="128"/>
    </font>
    <font>
      <sz val="13"/>
      <color theme="1"/>
      <name val="ＭＳ Ｐゴシック"/>
      <family val="2"/>
      <scheme val="minor"/>
    </font>
    <font>
      <u/>
      <sz val="11"/>
      <name val="ＭＳ ゴシック"/>
      <family val="3"/>
      <charset val="128"/>
    </font>
    <font>
      <b/>
      <sz val="9"/>
      <color rgb="FFFF0000"/>
      <name val="ＭＳ ゴシック"/>
      <family val="3"/>
      <charset val="128"/>
    </font>
    <font>
      <b/>
      <sz val="10"/>
      <name val="ＭＳ ゴシック"/>
      <family val="3"/>
      <charset val="128"/>
    </font>
    <font>
      <b/>
      <sz val="10"/>
      <name val="ＭＳ Ｐ明朝"/>
      <family val="1"/>
      <charset val="128"/>
    </font>
    <font>
      <b/>
      <sz val="9"/>
      <color indexed="81"/>
      <name val="MS P ゴシック"/>
      <family val="3"/>
      <charset val="128"/>
    </font>
    <font>
      <b/>
      <sz val="12"/>
      <color rgb="FFFF0000"/>
      <name val="ＭＳ Ｐゴシック"/>
      <family val="2"/>
      <scheme val="minor"/>
    </font>
    <font>
      <sz val="16"/>
      <name val="HG創英角ﾎﾟｯﾌﾟ体"/>
      <family val="3"/>
      <charset val="128"/>
    </font>
    <font>
      <sz val="11"/>
      <name val="HG創英角ﾎﾟｯﾌﾟ体"/>
      <family val="3"/>
      <charset val="128"/>
    </font>
    <font>
      <sz val="16"/>
      <color theme="1"/>
      <name val="ＭＳ ゴシック"/>
      <family val="3"/>
      <charset val="128"/>
    </font>
    <font>
      <b/>
      <sz val="28"/>
      <name val="ＭＳ ゴシック"/>
      <family val="3"/>
      <charset val="128"/>
    </font>
    <font>
      <b/>
      <sz val="6"/>
      <name val="ＭＳ Ｐ明朝"/>
      <family val="1"/>
      <charset val="128"/>
    </font>
    <font>
      <b/>
      <sz val="10"/>
      <color rgb="FF0070C0"/>
      <name val="ＭＳ Ｐ明朝"/>
      <family val="1"/>
      <charset val="128"/>
    </font>
    <font>
      <sz val="11"/>
      <color rgb="FF0070C0"/>
      <name val="ＭＳ Ｐ明朝"/>
      <family val="1"/>
      <charset val="128"/>
    </font>
    <font>
      <sz val="11"/>
      <color rgb="FF0070C0"/>
      <name val="ＭＳ ゴシック"/>
      <family val="3"/>
      <charset val="128"/>
    </font>
    <font>
      <b/>
      <sz val="11"/>
      <color rgb="FF0070C0"/>
      <name val="ＭＳ ゴシック"/>
      <family val="3"/>
      <charset val="128"/>
    </font>
    <font>
      <b/>
      <sz val="12"/>
      <color rgb="FF0070C0"/>
      <name val="ＭＳ Ｐ明朝"/>
      <family val="1"/>
      <charset val="128"/>
    </font>
    <font>
      <b/>
      <sz val="6"/>
      <name val="ＭＳ Ｐゴシック"/>
      <family val="3"/>
      <charset val="128"/>
      <scheme val="minor"/>
    </font>
    <font>
      <sz val="8.5"/>
      <name val="ＭＳ ゴシック"/>
      <family val="3"/>
      <charset val="128"/>
    </font>
    <font>
      <b/>
      <sz val="12"/>
      <color theme="1"/>
      <name val="ＭＳ Ｐゴシック"/>
      <family val="2"/>
      <scheme val="minor"/>
    </font>
    <font>
      <sz val="11"/>
      <color theme="1"/>
      <name val="ＭＳ Ｐゴシック"/>
      <family val="2"/>
      <scheme val="minor"/>
    </font>
    <font>
      <b/>
      <sz val="20"/>
      <color indexed="9"/>
      <name val="ＭＳ ゴシック"/>
      <family val="3"/>
      <charset val="128"/>
    </font>
    <font>
      <sz val="20"/>
      <color rgb="FF0070C0"/>
      <name val="ＭＳ ゴシック"/>
      <family val="3"/>
      <charset val="128"/>
    </font>
    <font>
      <sz val="14"/>
      <color rgb="FF0070C0"/>
      <name val="ＭＳ ゴシック"/>
      <family val="3"/>
      <charset val="128"/>
    </font>
    <font>
      <strike/>
      <sz val="60"/>
      <color rgb="FFFF0000"/>
      <name val="ＭＳ Ｐゴシック"/>
      <family val="3"/>
      <charset val="128"/>
    </font>
    <font>
      <sz val="14"/>
      <name val="ＭＳ Ｐゴシック"/>
      <family val="3"/>
      <charset val="128"/>
      <scheme val="minor"/>
    </font>
    <font>
      <sz val="10"/>
      <name val="ＭＳ Ｐゴシック"/>
      <family val="3"/>
      <charset val="128"/>
      <scheme val="minor"/>
    </font>
    <font>
      <b/>
      <sz val="22"/>
      <color theme="0"/>
      <name val="メイリオ"/>
      <family val="3"/>
      <charset val="128"/>
    </font>
    <font>
      <sz val="9"/>
      <color indexed="81"/>
      <name val="MS P ゴシック"/>
      <family val="3"/>
      <charset val="128"/>
    </font>
    <font>
      <b/>
      <sz val="24"/>
      <color theme="3" tint="-0.499984740745262"/>
      <name val="ＭＳ ゴシック"/>
      <family val="3"/>
      <charset val="128"/>
    </font>
    <font>
      <sz val="11"/>
      <color theme="1"/>
      <name val="HGｺﾞｼｯｸE"/>
      <family val="3"/>
      <charset val="128"/>
    </font>
    <font>
      <sz val="22"/>
      <name val="メイリオ"/>
      <family val="3"/>
      <charset val="128"/>
    </font>
    <font>
      <b/>
      <sz val="48"/>
      <name val="ＭＳ ゴシック"/>
      <family val="3"/>
      <charset val="128"/>
    </font>
    <font>
      <sz val="28"/>
      <name val="メイリオ"/>
      <family val="3"/>
      <charset val="128"/>
    </font>
    <font>
      <b/>
      <u/>
      <sz val="20"/>
      <color rgb="FFFF0000"/>
      <name val="ＭＳ ゴシック"/>
      <family val="3"/>
      <charset val="128"/>
    </font>
    <font>
      <sz val="16"/>
      <color rgb="FFFF0000"/>
      <name val="HG創英角ﾎﾟｯﾌﾟ体"/>
      <family val="3"/>
      <charset val="128"/>
    </font>
    <font>
      <b/>
      <sz val="16"/>
      <name val="ＭＳ Ｐゴシック"/>
      <family val="3"/>
      <charset val="128"/>
      <scheme val="minor"/>
    </font>
    <font>
      <u/>
      <sz val="13"/>
      <color theme="1"/>
      <name val="ＭＳ 明朝"/>
      <family val="1"/>
      <charset val="128"/>
    </font>
    <font>
      <sz val="8"/>
      <name val="ＭＳ Ｐ明朝"/>
      <family val="1"/>
      <charset val="128"/>
    </font>
    <font>
      <b/>
      <sz val="9"/>
      <name val="ＭＳ Ｐ明朝"/>
      <family val="1"/>
      <charset val="128"/>
    </font>
    <font>
      <b/>
      <sz val="12"/>
      <name val="ＭＳ 明朝"/>
      <family val="1"/>
      <charset val="128"/>
    </font>
    <font>
      <sz val="9"/>
      <name val="メイリオ"/>
      <family val="3"/>
      <charset val="128"/>
    </font>
    <font>
      <sz val="18"/>
      <name val="ＭＳ 明朝"/>
      <family val="1"/>
      <charset val="128"/>
    </font>
    <font>
      <b/>
      <u/>
      <sz val="14"/>
      <color theme="1"/>
      <name val="ＭＳ 明朝"/>
      <family val="1"/>
      <charset val="128"/>
    </font>
    <font>
      <sz val="9.5"/>
      <name val="ＭＳ 明朝"/>
      <family val="1"/>
      <charset val="128"/>
    </font>
    <font>
      <u/>
      <sz val="11"/>
      <color theme="1"/>
      <name val="ＭＳ 明朝"/>
      <family val="1"/>
      <charset val="128"/>
    </font>
    <font>
      <sz val="11"/>
      <color rgb="FFFF0000"/>
      <name val="ＭＳ Ｐゴシック"/>
      <family val="2"/>
      <scheme val="minor"/>
    </font>
    <font>
      <u/>
      <sz val="11"/>
      <color rgb="FF0070C0"/>
      <name val="ＭＳ ゴシック"/>
      <family val="3"/>
      <charset val="128"/>
    </font>
    <font>
      <b/>
      <sz val="24"/>
      <color theme="1"/>
      <name val="ＭＳ Ｐゴシック"/>
      <family val="3"/>
      <charset val="128"/>
      <scheme val="minor"/>
    </font>
    <font>
      <sz val="9.5"/>
      <color theme="1"/>
      <name val="ＭＳ ゴシック"/>
      <family val="3"/>
      <charset val="128"/>
    </font>
    <font>
      <sz val="10"/>
      <color rgb="FFFF0000"/>
      <name val="ＭＳ ゴシック"/>
      <family val="3"/>
      <charset val="128"/>
    </font>
  </fonts>
  <fills count="22">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gradientFill degree="270">
        <stop position="0">
          <color theme="0"/>
        </stop>
        <stop position="1">
          <color rgb="FF00B050"/>
        </stop>
      </gradientFill>
    </fill>
    <fill>
      <patternFill patternType="solid">
        <fgColor rgb="FF00B050"/>
        <bgColor indexed="64"/>
      </patternFill>
    </fill>
    <fill>
      <patternFill patternType="solid">
        <fgColor rgb="FFFFC000"/>
        <bgColor indexed="64"/>
      </patternFill>
    </fill>
    <fill>
      <patternFill patternType="solid">
        <fgColor rgb="FFFFCC99"/>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CCFFCC"/>
        <bgColor indexed="64"/>
      </patternFill>
    </fill>
    <fill>
      <patternFill patternType="solid">
        <fgColor rgb="FFF8A15A"/>
        <bgColor indexed="64"/>
      </patternFill>
    </fill>
    <fill>
      <patternFill patternType="solid">
        <fgColor rgb="FFFFFFCC"/>
        <bgColor indexed="64"/>
      </patternFill>
    </fill>
    <fill>
      <patternFill patternType="solid">
        <fgColor rgb="FFFFFF66"/>
        <bgColor indexed="64"/>
      </patternFill>
    </fill>
    <fill>
      <patternFill patternType="solid">
        <fgColor rgb="FFFF7C80"/>
        <bgColor indexed="64"/>
      </patternFill>
    </fill>
  </fills>
  <borders count="289">
    <border>
      <left/>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dashed">
        <color indexed="64"/>
      </left>
      <right style="dashed">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top style="medium">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dashed">
        <color indexed="64"/>
      </left>
      <right style="dashed">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medium">
        <color indexed="64"/>
      </bottom>
      <diagonal/>
    </border>
    <border>
      <left style="medium">
        <color indexed="64"/>
      </left>
      <right style="medium">
        <color indexed="64"/>
      </right>
      <top style="dashed">
        <color indexed="64"/>
      </top>
      <bottom style="dashed">
        <color indexed="64"/>
      </bottom>
      <diagonal/>
    </border>
    <border>
      <left/>
      <right/>
      <top/>
      <bottom style="dashed">
        <color indexed="64"/>
      </bottom>
      <diagonal/>
    </border>
    <border>
      <left/>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medium">
        <color indexed="64"/>
      </top>
      <bottom style="mediumDashed">
        <color indexed="64"/>
      </bottom>
      <diagonal/>
    </border>
    <border>
      <left/>
      <right/>
      <top style="mediumDashed">
        <color indexed="64"/>
      </top>
      <bottom style="medium">
        <color indexed="64"/>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style="medium">
        <color auto="1"/>
      </right>
      <top style="dotted">
        <color auto="1"/>
      </top>
      <bottom style="medium">
        <color auto="1"/>
      </bottom>
      <diagonal/>
    </border>
    <border>
      <left/>
      <right/>
      <top style="dotted">
        <color auto="1"/>
      </top>
      <bottom style="medium">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indexed="64"/>
      </left>
      <right style="thin">
        <color indexed="64"/>
      </right>
      <top style="thin">
        <color indexed="64"/>
      </top>
      <bottom style="medium">
        <color auto="1"/>
      </bottom>
      <diagonal/>
    </border>
    <border>
      <left style="thin">
        <color auto="1"/>
      </left>
      <right style="thin">
        <color auto="1"/>
      </right>
      <top/>
      <bottom style="medium">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medium">
        <color auto="1"/>
      </right>
      <top style="hair">
        <color indexed="64"/>
      </top>
      <bottom style="hair">
        <color indexed="64"/>
      </bottom>
      <diagonal/>
    </border>
    <border>
      <left/>
      <right/>
      <top style="hair">
        <color indexed="64"/>
      </top>
      <bottom style="hair">
        <color indexed="64"/>
      </bottom>
      <diagonal/>
    </border>
    <border>
      <left style="thin">
        <color auto="1"/>
      </left>
      <right/>
      <top style="hair">
        <color indexed="64"/>
      </top>
      <bottom style="hair">
        <color indexed="64"/>
      </bottom>
      <diagonal/>
    </border>
    <border>
      <left/>
      <right style="thin">
        <color auto="1"/>
      </right>
      <top style="hair">
        <color indexed="64"/>
      </top>
      <bottom style="hair">
        <color indexed="64"/>
      </bottom>
      <diagonal/>
    </border>
    <border>
      <left/>
      <right style="medium">
        <color auto="1"/>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auto="1"/>
      </left>
      <right style="thin">
        <color auto="1"/>
      </right>
      <top/>
      <bottom style="hair">
        <color indexed="64"/>
      </bottom>
      <diagonal/>
    </border>
    <border>
      <left/>
      <right style="thin">
        <color auto="1"/>
      </right>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auto="1"/>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style="thin">
        <color indexed="64"/>
      </right>
      <top style="thin">
        <color indexed="64"/>
      </top>
      <bottom/>
      <diagonal/>
    </border>
    <border>
      <left/>
      <right style="dashed">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dashed">
        <color indexed="64"/>
      </right>
      <top style="thick">
        <color indexed="64"/>
      </top>
      <bottom style="thick">
        <color indexed="64"/>
      </bottom>
      <diagonal/>
    </border>
    <border>
      <left style="dashed">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style="thin">
        <color auto="1"/>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indexed="64"/>
      </left>
      <right style="thin">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indexed="64"/>
      </left>
      <right/>
      <top/>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thick">
        <color indexed="64"/>
      </left>
      <right style="dashed">
        <color indexed="64"/>
      </right>
      <top style="thick">
        <color indexed="64"/>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dashed">
        <color indexed="64"/>
      </right>
      <top style="thick">
        <color indexed="64"/>
      </top>
      <bottom/>
      <diagonal/>
    </border>
    <border>
      <left/>
      <right/>
      <top style="thick">
        <color indexed="64"/>
      </top>
      <bottom/>
      <diagonal/>
    </border>
    <border>
      <left/>
      <right style="thick">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thick">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thick">
        <color indexed="64"/>
      </left>
      <right/>
      <top style="thick">
        <color indexed="64"/>
      </top>
      <bottom style="thin">
        <color indexed="64"/>
      </bottom>
      <diagonal/>
    </border>
    <border>
      <left/>
      <right style="dashed">
        <color indexed="64"/>
      </right>
      <top style="thick">
        <color indexed="64"/>
      </top>
      <bottom style="thin">
        <color indexed="64"/>
      </bottom>
      <diagonal/>
    </border>
    <border>
      <left style="dashed">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ck">
        <color indexed="64"/>
      </top>
      <bottom style="thin">
        <color indexed="64"/>
      </bottom>
      <diagonal/>
    </border>
    <border>
      <left style="dashed">
        <color indexed="64"/>
      </left>
      <right style="dashed">
        <color indexed="64"/>
      </right>
      <top style="thin">
        <color indexed="64"/>
      </top>
      <bottom style="thick">
        <color indexed="64"/>
      </bottom>
      <diagonal/>
    </border>
    <border>
      <left style="thick">
        <color indexed="64"/>
      </left>
      <right style="dashed">
        <color indexed="64"/>
      </right>
      <top/>
      <bottom style="thick">
        <color indexed="64"/>
      </bottom>
      <diagonal/>
    </border>
    <border>
      <left style="dashed">
        <color indexed="64"/>
      </left>
      <right style="dashed">
        <color indexed="64"/>
      </right>
      <top/>
      <bottom style="thick">
        <color indexed="64"/>
      </bottom>
      <diagonal/>
    </border>
    <border>
      <left style="thick">
        <color indexed="64"/>
      </left>
      <right style="dashed">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style="thin">
        <color indexed="64"/>
      </top>
      <bottom/>
      <diagonal/>
    </border>
    <border>
      <left style="dashed">
        <color indexed="64"/>
      </left>
      <right style="thick">
        <color indexed="64"/>
      </right>
      <top style="thin">
        <color indexed="64"/>
      </top>
      <bottom style="dashed">
        <color indexed="64"/>
      </bottom>
      <diagonal/>
    </border>
    <border>
      <left/>
      <right style="thick">
        <color indexed="64"/>
      </right>
      <top/>
      <bottom style="hair">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indexed="64"/>
      </left>
      <right style="dashed">
        <color indexed="64"/>
      </right>
      <top style="thin">
        <color indexed="64"/>
      </top>
      <bottom style="thick">
        <color indexed="64"/>
      </bottom>
      <diagonal/>
    </border>
    <border>
      <left style="medium">
        <color indexed="64"/>
      </left>
      <right/>
      <top style="thick">
        <color indexed="64"/>
      </top>
      <bottom/>
      <diagonal/>
    </border>
    <border>
      <left style="medium">
        <color indexed="64"/>
      </left>
      <right/>
      <top style="thick">
        <color indexed="64"/>
      </top>
      <bottom style="thin">
        <color auto="1"/>
      </bottom>
      <diagonal/>
    </border>
    <border>
      <left/>
      <right style="thin">
        <color indexed="64"/>
      </right>
      <top style="thick">
        <color indexed="64"/>
      </top>
      <bottom style="thin">
        <color auto="1"/>
      </bottom>
      <diagonal/>
    </border>
    <border>
      <left/>
      <right/>
      <top style="dotted">
        <color auto="1"/>
      </top>
      <bottom/>
      <diagonal/>
    </border>
    <border>
      <left style="dotted">
        <color auto="1"/>
      </left>
      <right/>
      <top style="dotted">
        <color auto="1"/>
      </top>
      <bottom/>
      <diagonal/>
    </border>
    <border>
      <left/>
      <right/>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top/>
      <bottom style="thin">
        <color indexed="64"/>
      </bottom>
      <diagonal/>
    </border>
    <border>
      <left/>
      <right/>
      <top/>
      <bottom style="mediumDashDotDot">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otted">
        <color indexed="64"/>
      </top>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thin">
        <color auto="1"/>
      </left>
      <right style="thick">
        <color auto="1"/>
      </right>
      <top style="thin">
        <color auto="1"/>
      </top>
      <bottom/>
      <diagonal/>
    </border>
    <border>
      <left style="thick">
        <color auto="1"/>
      </left>
      <right style="thick">
        <color auto="1"/>
      </right>
      <top style="thin">
        <color auto="1"/>
      </top>
      <bottom/>
      <diagonal/>
    </border>
    <border>
      <left style="thin">
        <color auto="1"/>
      </left>
      <right style="thick">
        <color auto="1"/>
      </right>
      <top/>
      <bottom/>
      <diagonal/>
    </border>
    <border>
      <left style="thick">
        <color auto="1"/>
      </left>
      <right style="thick">
        <color auto="1"/>
      </right>
      <top/>
      <bottom/>
      <diagonal/>
    </border>
    <border>
      <left style="thin">
        <color auto="1"/>
      </left>
      <right style="thick">
        <color auto="1"/>
      </right>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dashed">
        <color indexed="64"/>
      </bottom>
      <diagonal/>
    </border>
    <border>
      <left/>
      <right style="thin">
        <color indexed="64"/>
      </right>
      <top style="medium">
        <color indexed="64"/>
      </top>
      <bottom style="thin">
        <color indexed="64"/>
      </bottom>
      <diagonal/>
    </border>
    <border>
      <left style="dotted">
        <color auto="1"/>
      </left>
      <right/>
      <top style="thin">
        <color auto="1"/>
      </top>
      <bottom/>
      <diagonal/>
    </border>
    <border>
      <left/>
      <right/>
      <top style="mediumDashDot">
        <color indexed="64"/>
      </top>
      <bottom/>
      <diagonal/>
    </border>
    <border>
      <left/>
      <right style="medium">
        <color indexed="64"/>
      </right>
      <top/>
      <bottom style="mediumDashDot">
        <color indexed="64"/>
      </bottom>
      <diagonal/>
    </border>
    <border>
      <left style="hair">
        <color indexed="64"/>
      </left>
      <right style="thin">
        <color indexed="64"/>
      </right>
      <top style="thin">
        <color indexed="64"/>
      </top>
      <bottom style="thin">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ed">
        <color indexed="64"/>
      </left>
      <right/>
      <top style="dotted">
        <color indexed="64"/>
      </top>
      <bottom/>
      <diagonal/>
    </border>
    <border diagonalUp="1" diagonalDown="1">
      <left style="thin">
        <color indexed="64"/>
      </left>
      <right style="dashed">
        <color indexed="64"/>
      </right>
      <top style="thin">
        <color indexed="64"/>
      </top>
      <bottom style="thin">
        <color indexed="64"/>
      </bottom>
      <diagonal style="medium">
        <color indexed="64"/>
      </diagonal>
    </border>
    <border diagonalUp="1" diagonalDown="1">
      <left style="dashed">
        <color indexed="64"/>
      </left>
      <right style="medium">
        <color indexed="64"/>
      </right>
      <top style="thin">
        <color indexed="64"/>
      </top>
      <bottom style="thin">
        <color indexed="64"/>
      </bottom>
      <diagonal style="medium">
        <color indexed="64"/>
      </diagonal>
    </border>
  </borders>
  <cellStyleXfs count="7">
    <xf numFmtId="0" fontId="0" fillId="0" borderId="0"/>
    <xf numFmtId="0" fontId="18" fillId="0" borderId="0"/>
    <xf numFmtId="38" fontId="18" fillId="0" borderId="0" applyFont="0" applyFill="0" applyBorder="0" applyAlignment="0" applyProtection="0"/>
    <xf numFmtId="0" fontId="90" fillId="0" borderId="0"/>
    <xf numFmtId="0" fontId="2" fillId="0" borderId="0">
      <alignment vertical="center"/>
    </xf>
    <xf numFmtId="0" fontId="1" fillId="0" borderId="0">
      <alignment vertical="center"/>
    </xf>
    <xf numFmtId="38" fontId="196" fillId="0" borderId="0" applyFont="0" applyFill="0" applyBorder="0" applyAlignment="0" applyProtection="0">
      <alignment vertical="center"/>
    </xf>
  </cellStyleXfs>
  <cellXfs count="2572">
    <xf numFmtId="0" fontId="0" fillId="0" borderId="0" xfId="0"/>
    <xf numFmtId="0" fontId="88" fillId="0" borderId="0" xfId="3" applyFont="1" applyAlignment="1" applyProtection="1">
      <alignment vertical="center"/>
    </xf>
    <xf numFmtId="0" fontId="87" fillId="0" borderId="0" xfId="3" applyFont="1" applyAlignment="1" applyProtection="1">
      <alignment vertical="center"/>
    </xf>
    <xf numFmtId="0" fontId="6" fillId="0" borderId="0" xfId="3" applyFont="1" applyAlignment="1" applyProtection="1">
      <alignment horizontal="center" vertical="center" wrapText="1"/>
    </xf>
    <xf numFmtId="0" fontId="6" fillId="0" borderId="0" xfId="3" applyFont="1" applyAlignment="1" applyProtection="1">
      <alignment vertical="center" wrapText="1"/>
    </xf>
    <xf numFmtId="0" fontId="6" fillId="0" borderId="0" xfId="3" applyFont="1" applyAlignment="1" applyProtection="1">
      <alignment vertical="center"/>
    </xf>
    <xf numFmtId="0" fontId="6" fillId="0" borderId="0" xfId="3" applyFont="1" applyAlignment="1" applyProtection="1">
      <alignment horizontal="center" vertical="center"/>
    </xf>
    <xf numFmtId="0" fontId="86" fillId="0" borderId="0" xfId="3" applyFont="1" applyBorder="1" applyAlignment="1" applyProtection="1">
      <alignment horizontal="center" vertical="center" wrapText="1"/>
    </xf>
    <xf numFmtId="0" fontId="6" fillId="0" borderId="0" xfId="3" applyFont="1" applyBorder="1" applyAlignment="1" applyProtection="1">
      <alignment horizontal="center" vertical="center"/>
    </xf>
    <xf numFmtId="0" fontId="10" fillId="0" borderId="0" xfId="3" applyFont="1" applyAlignment="1" applyProtection="1">
      <alignment vertical="center"/>
    </xf>
    <xf numFmtId="0" fontId="4" fillId="0" borderId="108" xfId="3" applyFont="1" applyBorder="1" applyAlignment="1" applyProtection="1">
      <alignment horizontal="center" vertical="center"/>
      <protection locked="0"/>
    </xf>
    <xf numFmtId="0" fontId="4" fillId="0" borderId="108" xfId="3" applyFont="1" applyBorder="1" applyAlignment="1" applyProtection="1">
      <alignment horizontal="center" vertical="center"/>
    </xf>
    <xf numFmtId="0" fontId="4" fillId="0" borderId="107" xfId="3" applyFont="1" applyBorder="1" applyAlignment="1" applyProtection="1">
      <alignment horizontal="center" vertical="center"/>
    </xf>
    <xf numFmtId="0" fontId="4" fillId="0" borderId="11" xfId="3" applyFont="1" applyBorder="1" applyAlignment="1" applyProtection="1">
      <alignment horizontal="center" vertical="center"/>
      <protection locked="0"/>
    </xf>
    <xf numFmtId="0" fontId="4" fillId="0" borderId="11" xfId="3" applyFont="1" applyBorder="1" applyAlignment="1" applyProtection="1">
      <alignment horizontal="center" vertical="center"/>
    </xf>
    <xf numFmtId="0" fontId="4" fillId="0" borderId="12" xfId="3" applyFont="1" applyBorder="1" applyAlignment="1" applyProtection="1">
      <alignment horizontal="center" vertical="center"/>
    </xf>
    <xf numFmtId="0" fontId="4" fillId="0" borderId="99" xfId="3" applyFont="1" applyBorder="1" applyAlignment="1" applyProtection="1">
      <alignment horizontal="center" vertical="center"/>
    </xf>
    <xf numFmtId="0" fontId="4" fillId="0" borderId="99" xfId="3" applyFont="1" applyBorder="1" applyAlignment="1" applyProtection="1">
      <alignment horizontal="center" vertical="center"/>
      <protection locked="0"/>
    </xf>
    <xf numFmtId="0" fontId="4" fillId="0" borderId="98" xfId="3" applyFont="1" applyBorder="1" applyAlignment="1" applyProtection="1">
      <alignment horizontal="center" vertical="center"/>
    </xf>
    <xf numFmtId="0" fontId="4" fillId="0" borderId="93" xfId="3" applyFont="1" applyBorder="1" applyAlignment="1" applyProtection="1">
      <alignment horizontal="center" vertical="center"/>
      <protection locked="0"/>
    </xf>
    <xf numFmtId="0" fontId="4" fillId="0" borderId="93" xfId="3" applyFont="1" applyBorder="1" applyAlignment="1" applyProtection="1">
      <alignment horizontal="center" vertical="center"/>
    </xf>
    <xf numFmtId="0" fontId="4" fillId="0" borderId="92" xfId="3" applyFont="1" applyBorder="1" applyAlignment="1" applyProtection="1">
      <alignment horizontal="center" vertical="center"/>
    </xf>
    <xf numFmtId="0" fontId="33" fillId="0" borderId="0" xfId="1" applyFont="1" applyFill="1" applyBorder="1" applyAlignment="1" applyProtection="1">
      <alignment horizontal="center" vertical="center"/>
      <protection hidden="1"/>
    </xf>
    <xf numFmtId="0" fontId="89" fillId="0" borderId="0" xfId="3" applyFont="1" applyAlignment="1" applyProtection="1">
      <alignment horizontal="center" vertical="center"/>
    </xf>
    <xf numFmtId="0" fontId="4" fillId="0" borderId="206" xfId="3" applyFont="1" applyBorder="1" applyAlignment="1" applyProtection="1">
      <alignment horizontal="center" vertical="center"/>
    </xf>
    <xf numFmtId="0" fontId="4" fillId="0" borderId="206" xfId="3" applyFont="1" applyBorder="1" applyAlignment="1" applyProtection="1">
      <alignment horizontal="center" vertical="center"/>
      <protection locked="0"/>
    </xf>
    <xf numFmtId="0" fontId="4" fillId="0" borderId="242" xfId="3" applyFont="1" applyBorder="1" applyAlignment="1" applyProtection="1">
      <alignment horizontal="center" vertical="center"/>
    </xf>
    <xf numFmtId="0" fontId="42" fillId="0" borderId="0" xfId="4" applyNumberFormat="1" applyFont="1" applyAlignment="1" applyProtection="1">
      <alignment vertical="center"/>
      <protection hidden="1"/>
    </xf>
    <xf numFmtId="0" fontId="42" fillId="0" borderId="0" xfId="4" applyNumberFormat="1" applyFont="1" applyBorder="1" applyAlignment="1" applyProtection="1">
      <alignment vertical="center"/>
      <protection hidden="1"/>
    </xf>
    <xf numFmtId="0" fontId="42" fillId="10" borderId="0" xfId="4" applyNumberFormat="1" applyFont="1" applyFill="1" applyBorder="1" applyAlignment="1" applyProtection="1">
      <alignment vertical="center"/>
      <protection hidden="1"/>
    </xf>
    <xf numFmtId="0" fontId="23" fillId="14" borderId="0" xfId="4" applyNumberFormat="1" applyFont="1" applyFill="1" applyAlignment="1" applyProtection="1">
      <alignment vertical="center"/>
      <protection hidden="1"/>
    </xf>
    <xf numFmtId="0" fontId="23" fillId="15" borderId="0" xfId="4" applyNumberFormat="1" applyFont="1" applyFill="1" applyAlignment="1" applyProtection="1">
      <alignment vertical="center"/>
      <protection hidden="1"/>
    </xf>
    <xf numFmtId="0" fontId="23" fillId="16" borderId="0" xfId="4" applyNumberFormat="1" applyFont="1" applyFill="1" applyAlignment="1" applyProtection="1">
      <alignment vertical="center"/>
      <protection hidden="1"/>
    </xf>
    <xf numFmtId="0" fontId="42" fillId="0" borderId="0" xfId="4" applyNumberFormat="1" applyFont="1" applyFill="1" applyAlignment="1" applyProtection="1">
      <alignment vertical="center"/>
      <protection hidden="1"/>
    </xf>
    <xf numFmtId="0" fontId="96" fillId="0" borderId="0" xfId="4" applyNumberFormat="1" applyFont="1" applyFill="1" applyBorder="1" applyAlignment="1" applyProtection="1">
      <alignment vertical="center"/>
      <protection hidden="1"/>
    </xf>
    <xf numFmtId="0" fontId="96" fillId="10" borderId="0" xfId="4" applyNumberFormat="1" applyFont="1" applyFill="1" applyBorder="1" applyAlignment="1" applyProtection="1">
      <alignment vertical="center"/>
      <protection hidden="1"/>
    </xf>
    <xf numFmtId="0" fontId="130" fillId="0" borderId="0" xfId="4" applyNumberFormat="1" applyFont="1" applyFill="1" applyAlignment="1" applyProtection="1">
      <alignment vertical="center"/>
      <protection hidden="1"/>
    </xf>
    <xf numFmtId="0" fontId="130" fillId="0" borderId="0" xfId="4" applyNumberFormat="1" applyFont="1" applyFill="1" applyBorder="1" applyAlignment="1" applyProtection="1">
      <alignment vertical="center"/>
      <protection hidden="1"/>
    </xf>
    <xf numFmtId="0" fontId="141" fillId="0" borderId="0" xfId="4" applyNumberFormat="1" applyFont="1" applyFill="1" applyBorder="1" applyAlignment="1" applyProtection="1">
      <alignment vertical="center"/>
      <protection hidden="1"/>
    </xf>
    <xf numFmtId="0" fontId="141" fillId="10" borderId="0" xfId="4" applyNumberFormat="1" applyFont="1" applyFill="1" applyBorder="1" applyAlignment="1" applyProtection="1">
      <alignment vertical="center"/>
      <protection hidden="1"/>
    </xf>
    <xf numFmtId="0" fontId="60" fillId="14" borderId="0" xfId="4" applyNumberFormat="1" applyFont="1" applyFill="1" applyAlignment="1" applyProtection="1">
      <alignment vertical="center"/>
      <protection hidden="1"/>
    </xf>
    <xf numFmtId="0" fontId="60" fillId="15" borderId="0" xfId="4" applyNumberFormat="1" applyFont="1" applyFill="1" applyAlignment="1" applyProtection="1">
      <alignment vertical="center"/>
      <protection hidden="1"/>
    </xf>
    <xf numFmtId="0" fontId="60" fillId="16" borderId="0" xfId="4" applyNumberFormat="1" applyFont="1" applyFill="1" applyAlignment="1" applyProtection="1">
      <alignment vertical="center"/>
      <protection hidden="1"/>
    </xf>
    <xf numFmtId="0" fontId="129" fillId="0" borderId="0" xfId="4" applyNumberFormat="1" applyFont="1" applyFill="1" applyBorder="1" applyAlignment="1" applyProtection="1">
      <alignment vertical="center" wrapText="1"/>
      <protection hidden="1"/>
    </xf>
    <xf numFmtId="0" fontId="129" fillId="10" borderId="0" xfId="4" applyNumberFormat="1" applyFont="1" applyFill="1" applyBorder="1" applyAlignment="1" applyProtection="1">
      <alignment vertical="center" wrapText="1"/>
      <protection hidden="1"/>
    </xf>
    <xf numFmtId="0" fontId="143" fillId="0" borderId="0" xfId="4" applyNumberFormat="1" applyFont="1" applyFill="1" applyBorder="1" applyAlignment="1" applyProtection="1">
      <alignment horizontal="left" vertical="center" wrapText="1"/>
      <protection hidden="1"/>
    </xf>
    <xf numFmtId="0" fontId="130" fillId="0" borderId="0" xfId="4" applyNumberFormat="1" applyFont="1" applyAlignment="1" applyProtection="1">
      <alignment vertical="center"/>
      <protection hidden="1"/>
    </xf>
    <xf numFmtId="0" fontId="130" fillId="0" borderId="0" xfId="4" applyNumberFormat="1" applyFont="1" applyBorder="1" applyAlignment="1" applyProtection="1">
      <alignment vertical="center"/>
      <protection hidden="1"/>
    </xf>
    <xf numFmtId="0" fontId="145" fillId="0" borderId="0" xfId="4" applyNumberFormat="1" applyFont="1" applyAlignment="1" applyProtection="1">
      <alignment vertical="center"/>
      <protection hidden="1"/>
    </xf>
    <xf numFmtId="0" fontId="145"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60" fillId="10" borderId="0" xfId="4" applyNumberFormat="1" applyFont="1" applyFill="1" applyBorder="1" applyAlignment="1" applyProtection="1">
      <alignment vertical="center"/>
      <protection hidden="1"/>
    </xf>
    <xf numFmtId="0" fontId="60" fillId="14" borderId="0" xfId="4" applyNumberFormat="1" applyFont="1" applyFill="1" applyAlignment="1" applyProtection="1">
      <alignment horizontal="center" vertical="center"/>
      <protection hidden="1"/>
    </xf>
    <xf numFmtId="0" fontId="147" fillId="0" borderId="0" xfId="4" applyNumberFormat="1" applyFont="1" applyFill="1" applyBorder="1" applyAlignment="1" applyProtection="1">
      <alignment horizontal="center" vertical="center"/>
      <protection hidden="1"/>
    </xf>
    <xf numFmtId="0" fontId="147" fillId="10" borderId="0" xfId="4" applyNumberFormat="1" applyFont="1" applyFill="1" applyBorder="1" applyAlignment="1" applyProtection="1">
      <alignment horizontal="center" vertical="center"/>
      <protection hidden="1"/>
    </xf>
    <xf numFmtId="0" fontId="72" fillId="0" borderId="0" xfId="4" applyNumberFormat="1" applyFont="1" applyFill="1" applyBorder="1" applyAlignment="1" applyProtection="1">
      <alignment horizontal="left" vertical="center"/>
      <protection hidden="1"/>
    </xf>
    <xf numFmtId="0" fontId="60" fillId="0" borderId="0" xfId="4" applyNumberFormat="1" applyFont="1" applyFill="1" applyBorder="1" applyAlignment="1" applyProtection="1">
      <alignment vertical="center"/>
      <protection hidden="1"/>
    </xf>
    <xf numFmtId="0" fontId="60" fillId="0" borderId="0" xfId="4" applyNumberFormat="1" applyFont="1" applyFill="1" applyBorder="1" applyAlignment="1" applyProtection="1">
      <alignment horizontal="center" vertical="center"/>
      <protection hidden="1"/>
    </xf>
    <xf numFmtId="0" fontId="60" fillId="10" borderId="0" xfId="4" applyNumberFormat="1" applyFont="1" applyFill="1" applyBorder="1" applyAlignment="1" applyProtection="1">
      <alignment horizontal="center" vertical="center"/>
      <protection hidden="1"/>
    </xf>
    <xf numFmtId="0" fontId="60" fillId="0" borderId="0" xfId="4" applyNumberFormat="1" applyFont="1" applyFill="1" applyAlignment="1" applyProtection="1">
      <alignment vertical="center"/>
      <protection hidden="1"/>
    </xf>
    <xf numFmtId="0" fontId="60" fillId="0" borderId="0" xfId="4" applyNumberFormat="1" applyFont="1" applyBorder="1" applyAlignment="1" applyProtection="1">
      <alignment horizontal="left" vertical="center"/>
      <protection hidden="1"/>
    </xf>
    <xf numFmtId="0" fontId="150" fillId="0" borderId="0" xfId="4" applyNumberFormat="1" applyFont="1" applyBorder="1" applyAlignment="1" applyProtection="1">
      <alignment horizontal="left" vertical="center"/>
      <protection hidden="1"/>
    </xf>
    <xf numFmtId="0" fontId="151" fillId="0" borderId="0" xfId="4" applyNumberFormat="1" applyFont="1" applyBorder="1" applyAlignment="1" applyProtection="1">
      <alignment horizontal="center" vertical="center"/>
      <protection hidden="1"/>
    </xf>
    <xf numFmtId="0" fontId="60" fillId="0" borderId="0" xfId="4" applyNumberFormat="1" applyFont="1" applyAlignment="1" applyProtection="1">
      <alignment vertical="center"/>
      <protection hidden="1"/>
    </xf>
    <xf numFmtId="0" fontId="150" fillId="0" borderId="96" xfId="4" applyNumberFormat="1" applyFont="1" applyBorder="1" applyAlignment="1" applyProtection="1">
      <alignment vertical="center"/>
      <protection hidden="1"/>
    </xf>
    <xf numFmtId="0" fontId="123" fillId="0" borderId="0" xfId="4" applyNumberFormat="1" applyFont="1" applyBorder="1" applyAlignment="1" applyProtection="1">
      <alignment horizontal="left" vertical="center" wrapText="1"/>
      <protection hidden="1"/>
    </xf>
    <xf numFmtId="0" fontId="167" fillId="0" borderId="0" xfId="4" applyNumberFormat="1" applyFont="1" applyBorder="1" applyAlignment="1" applyProtection="1">
      <alignment horizontal="left" vertical="center" shrinkToFit="1"/>
      <protection hidden="1"/>
    </xf>
    <xf numFmtId="0" fontId="145" fillId="0" borderId="0" xfId="4" applyNumberFormat="1" applyFont="1" applyFill="1" applyBorder="1" applyAlignment="1" applyProtection="1">
      <alignment vertical="center"/>
      <protection hidden="1"/>
    </xf>
    <xf numFmtId="0" fontId="141" fillId="0" borderId="0" xfId="4" applyNumberFormat="1" applyFont="1" applyAlignment="1" applyProtection="1">
      <alignment vertical="center"/>
      <protection hidden="1"/>
    </xf>
    <xf numFmtId="0" fontId="141" fillId="10" borderId="0" xfId="4" applyNumberFormat="1" applyFont="1" applyFill="1" applyAlignment="1" applyProtection="1">
      <alignment vertical="center"/>
      <protection hidden="1"/>
    </xf>
    <xf numFmtId="14" fontId="60" fillId="14" borderId="0" xfId="4" applyNumberFormat="1" applyFont="1" applyFill="1" applyAlignment="1" applyProtection="1">
      <alignment vertical="center"/>
      <protection hidden="1"/>
    </xf>
    <xf numFmtId="14" fontId="60" fillId="15" borderId="0" xfId="4" applyNumberFormat="1" applyFont="1" applyFill="1" applyAlignment="1" applyProtection="1">
      <alignment vertical="center"/>
      <protection hidden="1"/>
    </xf>
    <xf numFmtId="0" fontId="143" fillId="0" borderId="0" xfId="4" applyNumberFormat="1" applyFont="1" applyBorder="1" applyAlignment="1" applyProtection="1">
      <alignment vertical="center"/>
      <protection hidden="1"/>
    </xf>
    <xf numFmtId="0" fontId="145" fillId="16" borderId="0" xfId="4" applyNumberFormat="1" applyFont="1" applyFill="1" applyAlignment="1" applyProtection="1">
      <alignment vertical="center"/>
      <protection hidden="1"/>
    </xf>
    <xf numFmtId="0" fontId="130" fillId="0" borderId="0" xfId="4" applyNumberFormat="1" applyFont="1" applyBorder="1" applyAlignment="1" applyProtection="1">
      <alignment horizontal="left" vertical="center" wrapText="1"/>
      <protection hidden="1"/>
    </xf>
    <xf numFmtId="0" fontId="60" fillId="10" borderId="0" xfId="4" applyNumberFormat="1" applyFont="1" applyFill="1" applyAlignment="1" applyProtection="1">
      <alignment vertical="center"/>
      <protection hidden="1"/>
    </xf>
    <xf numFmtId="0" fontId="151" fillId="0" borderId="0" xfId="4" applyNumberFormat="1" applyFont="1" applyBorder="1" applyAlignment="1" applyProtection="1">
      <alignment vertical="top"/>
      <protection hidden="1"/>
    </xf>
    <xf numFmtId="0" fontId="145" fillId="0" borderId="0" xfId="4" applyNumberFormat="1" applyFont="1" applyBorder="1" applyAlignment="1" applyProtection="1">
      <alignment horizontal="left" vertical="top"/>
      <protection hidden="1"/>
    </xf>
    <xf numFmtId="0" fontId="154" fillId="0" borderId="0" xfId="4" applyNumberFormat="1" applyFont="1" applyAlignment="1" applyProtection="1">
      <alignment vertical="center"/>
      <protection hidden="1"/>
    </xf>
    <xf numFmtId="0" fontId="72" fillId="0" borderId="0" xfId="4" applyNumberFormat="1" applyFont="1" applyAlignment="1" applyProtection="1">
      <alignment vertical="center"/>
      <protection hidden="1"/>
    </xf>
    <xf numFmtId="0" fontId="163" fillId="0" borderId="0" xfId="4" applyNumberFormat="1" applyFont="1" applyBorder="1" applyAlignment="1" applyProtection="1">
      <alignment vertical="top"/>
      <protection hidden="1"/>
    </xf>
    <xf numFmtId="0" fontId="60" fillId="0" borderId="0" xfId="4" applyNumberFormat="1" applyFont="1" applyBorder="1" applyAlignment="1" applyProtection="1">
      <alignment horizontal="center" vertical="center"/>
      <protection hidden="1"/>
    </xf>
    <xf numFmtId="0" fontId="60" fillId="0" borderId="25" xfId="4" applyNumberFormat="1" applyFont="1" applyBorder="1" applyAlignment="1" applyProtection="1">
      <alignment vertical="center"/>
      <protection hidden="1"/>
    </xf>
    <xf numFmtId="0" fontId="60" fillId="0" borderId="11" xfId="4" applyNumberFormat="1" applyFont="1" applyBorder="1" applyAlignment="1" applyProtection="1">
      <alignment horizontal="right" vertical="center"/>
      <protection hidden="1"/>
    </xf>
    <xf numFmtId="0" fontId="141" fillId="0" borderId="0" xfId="4" applyNumberFormat="1" applyFont="1" applyBorder="1" applyAlignment="1" applyProtection="1">
      <alignment vertical="center" wrapText="1"/>
      <protection hidden="1"/>
    </xf>
    <xf numFmtId="0" fontId="60" fillId="0" borderId="0" xfId="4" applyNumberFormat="1" applyFont="1" applyBorder="1" applyAlignment="1" applyProtection="1">
      <alignment vertical="center" wrapText="1"/>
      <protection hidden="1"/>
    </xf>
    <xf numFmtId="0" fontId="60" fillId="0" borderId="0" xfId="4" applyNumberFormat="1" applyFont="1" applyBorder="1" applyAlignment="1" applyProtection="1">
      <alignment horizontal="left" vertical="center" wrapText="1"/>
      <protection hidden="1"/>
    </xf>
    <xf numFmtId="0" fontId="130" fillId="0" borderId="0" xfId="4" applyNumberFormat="1" applyFont="1" applyBorder="1" applyAlignment="1" applyProtection="1">
      <alignment horizontal="center" vertical="center" wrapText="1"/>
      <protection hidden="1"/>
    </xf>
    <xf numFmtId="0" fontId="141" fillId="0" borderId="0" xfId="4" applyNumberFormat="1" applyFont="1" applyBorder="1" applyAlignment="1" applyProtection="1">
      <alignment horizontal="left" vertical="center" wrapText="1"/>
      <protection hidden="1"/>
    </xf>
    <xf numFmtId="0" fontId="145" fillId="0" borderId="0" xfId="4" applyNumberFormat="1" applyFont="1" applyAlignment="1" applyProtection="1">
      <alignment vertical="center" textRotation="255" shrinkToFit="1"/>
      <protection hidden="1"/>
    </xf>
    <xf numFmtId="0" fontId="60" fillId="0" borderId="0" xfId="4" applyNumberFormat="1" applyFont="1" applyBorder="1" applyAlignment="1" applyProtection="1">
      <alignment vertical="top"/>
      <protection hidden="1"/>
    </xf>
    <xf numFmtId="0" fontId="60" fillId="0" borderId="134" xfId="4" applyNumberFormat="1" applyFont="1" applyBorder="1" applyAlignment="1" applyProtection="1">
      <alignment vertical="center"/>
      <protection hidden="1"/>
    </xf>
    <xf numFmtId="0" fontId="60" fillId="0" borderId="139" xfId="4" applyNumberFormat="1" applyFont="1" applyBorder="1" applyAlignment="1" applyProtection="1">
      <alignment vertical="center"/>
      <protection hidden="1"/>
    </xf>
    <xf numFmtId="0" fontId="147" fillId="0" borderId="0" xfId="4" applyNumberFormat="1" applyFont="1" applyFill="1" applyBorder="1" applyAlignment="1" applyProtection="1">
      <alignment vertical="center"/>
      <protection hidden="1"/>
    </xf>
    <xf numFmtId="0" fontId="147" fillId="10" borderId="0" xfId="4" applyNumberFormat="1" applyFont="1" applyFill="1" applyBorder="1" applyAlignment="1" applyProtection="1">
      <alignment vertical="center"/>
      <protection hidden="1"/>
    </xf>
    <xf numFmtId="0" fontId="141" fillId="0" borderId="139" xfId="4" applyNumberFormat="1" applyFont="1" applyBorder="1" applyAlignment="1" applyProtection="1">
      <alignment vertical="center" wrapText="1"/>
      <protection hidden="1"/>
    </xf>
    <xf numFmtId="0" fontId="123" fillId="0" borderId="0" xfId="4" applyNumberFormat="1" applyFont="1" applyBorder="1" applyAlignment="1" applyProtection="1">
      <alignment horizontal="left" vertical="center"/>
      <protection hidden="1"/>
    </xf>
    <xf numFmtId="0" fontId="143" fillId="0" borderId="0" xfId="4" applyNumberFormat="1" applyFont="1" applyBorder="1" applyAlignment="1" applyProtection="1">
      <alignment horizontal="left" vertical="center" wrapText="1"/>
      <protection hidden="1"/>
    </xf>
    <xf numFmtId="0" fontId="123" fillId="0" borderId="0" xfId="4" applyNumberFormat="1" applyFont="1" applyBorder="1" applyAlignment="1" applyProtection="1">
      <alignment vertical="center"/>
      <protection hidden="1"/>
    </xf>
    <xf numFmtId="0" fontId="145" fillId="10" borderId="0" xfId="4" applyNumberFormat="1" applyFont="1" applyFill="1" applyBorder="1" applyAlignment="1" applyProtection="1">
      <alignment vertical="center"/>
      <protection hidden="1"/>
    </xf>
    <xf numFmtId="0" fontId="145" fillId="10" borderId="0" xfId="4" applyNumberFormat="1" applyFont="1" applyFill="1" applyAlignment="1" applyProtection="1">
      <alignment vertical="center"/>
      <protection hidden="1"/>
    </xf>
    <xf numFmtId="0" fontId="143" fillId="0" borderId="0" xfId="4" applyNumberFormat="1" applyFont="1" applyBorder="1" applyAlignment="1" applyProtection="1">
      <alignment vertical="top" wrapText="1"/>
      <protection hidden="1"/>
    </xf>
    <xf numFmtId="0" fontId="143" fillId="0" borderId="11" xfId="4" applyNumberFormat="1" applyFont="1" applyBorder="1" applyAlignment="1" applyProtection="1">
      <alignment horizontal="left" vertical="center" wrapText="1"/>
      <protection hidden="1"/>
    </xf>
    <xf numFmtId="0" fontId="60" fillId="0" borderId="11" xfId="4" applyNumberFormat="1" applyFont="1" applyBorder="1" applyAlignment="1" applyProtection="1">
      <alignment horizontal="center" vertical="center"/>
      <protection hidden="1"/>
    </xf>
    <xf numFmtId="0" fontId="60" fillId="0" borderId="0" xfId="4" applyNumberFormat="1" applyFont="1" applyFill="1" applyBorder="1" applyAlignment="1" applyProtection="1">
      <alignment horizontal="left" vertical="center" wrapText="1"/>
      <protection hidden="1"/>
    </xf>
    <xf numFmtId="0" fontId="156" fillId="0" borderId="0" xfId="4" applyNumberFormat="1" applyFont="1" applyBorder="1" applyAlignment="1" applyProtection="1">
      <alignment horizontal="center" vertical="center" wrapText="1"/>
      <protection hidden="1"/>
    </xf>
    <xf numFmtId="0" fontId="156" fillId="0" borderId="0" xfId="4" applyNumberFormat="1" applyFont="1" applyBorder="1" applyAlignment="1" applyProtection="1">
      <alignment vertical="center" wrapText="1"/>
      <protection hidden="1"/>
    </xf>
    <xf numFmtId="0" fontId="143" fillId="0" borderId="0" xfId="4" applyNumberFormat="1" applyFont="1" applyBorder="1" applyAlignment="1" applyProtection="1">
      <alignment horizontal="center" vertical="center" wrapText="1"/>
      <protection hidden="1"/>
    </xf>
    <xf numFmtId="0" fontId="60" fillId="0" borderId="0" xfId="4" applyNumberFormat="1" applyFont="1" applyBorder="1" applyAlignment="1" applyProtection="1">
      <alignment horizontal="center" vertical="center" wrapText="1"/>
      <protection hidden="1"/>
    </xf>
    <xf numFmtId="0" fontId="145" fillId="0" borderId="0" xfId="4" applyNumberFormat="1" applyFont="1" applyAlignment="1" applyProtection="1">
      <protection hidden="1"/>
    </xf>
    <xf numFmtId="0" fontId="159" fillId="0" borderId="0" xfId="0" applyNumberFormat="1" applyFont="1" applyBorder="1" applyAlignment="1" applyProtection="1">
      <alignment vertical="center" textRotation="255" shrinkToFit="1"/>
      <protection hidden="1"/>
    </xf>
    <xf numFmtId="0" fontId="73" fillId="3" borderId="0" xfId="0" applyNumberFormat="1" applyFont="1" applyFill="1" applyBorder="1" applyAlignment="1" applyProtection="1">
      <alignment horizontal="left" vertical="center" textRotation="255" shrinkToFit="1"/>
      <protection hidden="1"/>
    </xf>
    <xf numFmtId="49" fontId="70" fillId="3" borderId="0" xfId="0" applyNumberFormat="1" applyFont="1" applyFill="1" applyBorder="1" applyAlignment="1" applyProtection="1">
      <alignment horizontal="center" vertical="center"/>
      <protection hidden="1"/>
    </xf>
    <xf numFmtId="49" fontId="159" fillId="3" borderId="0" xfId="0" applyNumberFormat="1" applyFont="1" applyFill="1" applyBorder="1" applyAlignment="1" applyProtection="1">
      <alignment horizontal="center" vertical="center" shrinkToFit="1"/>
      <protection hidden="1"/>
    </xf>
    <xf numFmtId="0" fontId="60" fillId="3" borderId="0" xfId="0" applyNumberFormat="1" applyFont="1" applyFill="1" applyBorder="1" applyAlignment="1" applyProtection="1">
      <alignment horizontal="left" vertical="center"/>
      <protection hidden="1"/>
    </xf>
    <xf numFmtId="0" fontId="60" fillId="3" borderId="0" xfId="0" applyNumberFormat="1" applyFont="1" applyFill="1" applyBorder="1" applyAlignment="1" applyProtection="1">
      <alignment vertical="center"/>
      <protection hidden="1"/>
    </xf>
    <xf numFmtId="0" fontId="61" fillId="3" borderId="0" xfId="0" applyNumberFormat="1" applyFont="1" applyFill="1" applyBorder="1" applyAlignment="1" applyProtection="1">
      <alignment vertical="center" wrapText="1"/>
      <protection hidden="1"/>
    </xf>
    <xf numFmtId="0" fontId="60" fillId="3" borderId="0" xfId="0" applyNumberFormat="1" applyFont="1" applyFill="1" applyBorder="1" applyAlignment="1" applyProtection="1">
      <alignment horizontal="center" vertical="center" wrapText="1"/>
      <protection hidden="1"/>
    </xf>
    <xf numFmtId="0" fontId="60" fillId="3" borderId="0" xfId="0" applyNumberFormat="1" applyFont="1" applyFill="1" applyBorder="1" applyAlignment="1" applyProtection="1">
      <alignment horizontal="left" vertical="center" wrapText="1"/>
      <protection hidden="1"/>
    </xf>
    <xf numFmtId="0" fontId="145" fillId="3" borderId="0" xfId="4" applyNumberFormat="1" applyFont="1" applyFill="1" applyBorder="1" applyAlignment="1" applyProtection="1">
      <alignment vertical="center" wrapText="1"/>
      <protection hidden="1"/>
    </xf>
    <xf numFmtId="0" fontId="145" fillId="0" borderId="0" xfId="0" applyNumberFormat="1" applyFont="1" applyBorder="1" applyAlignment="1" applyProtection="1">
      <alignment vertical="center" wrapText="1"/>
      <protection hidden="1"/>
    </xf>
    <xf numFmtId="0" fontId="145" fillId="0" borderId="0" xfId="0" applyNumberFormat="1" applyFont="1" applyBorder="1" applyAlignment="1" applyProtection="1">
      <alignment horizontal="center" vertical="center" wrapText="1"/>
      <protection hidden="1"/>
    </xf>
    <xf numFmtId="0" fontId="73" fillId="0" borderId="0" xfId="4" applyNumberFormat="1" applyFont="1" applyAlignment="1" applyProtection="1">
      <alignment vertical="center" textRotation="255" shrinkToFit="1"/>
      <protection hidden="1"/>
    </xf>
    <xf numFmtId="0" fontId="73" fillId="3" borderId="0" xfId="0" applyNumberFormat="1" applyFont="1" applyFill="1" applyBorder="1" applyAlignment="1" applyProtection="1">
      <alignment horizontal="center" vertical="center" shrinkToFit="1"/>
      <protection hidden="1"/>
    </xf>
    <xf numFmtId="0" fontId="60" fillId="3" borderId="0" xfId="0" applyNumberFormat="1" applyFont="1" applyFill="1" applyBorder="1" applyAlignment="1" applyProtection="1">
      <alignment vertical="center" wrapText="1"/>
      <protection hidden="1"/>
    </xf>
    <xf numFmtId="0" fontId="145" fillId="3" borderId="0" xfId="0" applyNumberFormat="1" applyFont="1" applyFill="1" applyBorder="1" applyAlignment="1" applyProtection="1">
      <alignment vertical="center" wrapText="1"/>
      <protection hidden="1"/>
    </xf>
    <xf numFmtId="0" fontId="159" fillId="0" borderId="0" xfId="4" applyNumberFormat="1" applyFont="1" applyAlignment="1" applyProtection="1">
      <alignment vertical="center" textRotation="255" shrinkToFit="1"/>
      <protection hidden="1"/>
    </xf>
    <xf numFmtId="0" fontId="145" fillId="0" borderId="0" xfId="0" applyNumberFormat="1" applyFont="1" applyBorder="1" applyAlignment="1" applyProtection="1">
      <alignment vertical="center"/>
      <protection hidden="1"/>
    </xf>
    <xf numFmtId="0" fontId="159" fillId="0" borderId="0" xfId="4" applyNumberFormat="1" applyFont="1" applyBorder="1" applyAlignment="1" applyProtection="1">
      <alignment vertical="center" textRotation="255" shrinkToFit="1"/>
      <protection hidden="1"/>
    </xf>
    <xf numFmtId="0" fontId="73" fillId="0" borderId="0" xfId="4" applyNumberFormat="1" applyFont="1" applyBorder="1" applyAlignment="1" applyProtection="1">
      <alignment vertical="center" textRotation="255" shrinkToFit="1"/>
      <protection hidden="1"/>
    </xf>
    <xf numFmtId="0" fontId="60" fillId="16" borderId="0" xfId="4" applyNumberFormat="1" applyFont="1" applyFill="1" applyBorder="1" applyAlignment="1" applyProtection="1">
      <alignment vertical="center"/>
      <protection hidden="1"/>
    </xf>
    <xf numFmtId="0" fontId="130" fillId="0" borderId="0" xfId="4" applyNumberFormat="1" applyFont="1" applyBorder="1" applyAlignment="1" applyProtection="1">
      <alignment vertical="center" wrapText="1"/>
      <protection hidden="1"/>
    </xf>
    <xf numFmtId="0" fontId="61" fillId="0" borderId="0" xfId="4" applyNumberFormat="1" applyFont="1" applyBorder="1" applyAlignment="1" applyProtection="1">
      <alignment horizontal="left" vertical="center"/>
      <protection hidden="1"/>
    </xf>
    <xf numFmtId="0" fontId="145" fillId="0" borderId="0" xfId="4" applyNumberFormat="1" applyFont="1" applyFill="1" applyAlignment="1" applyProtection="1">
      <alignment vertical="center"/>
      <protection hidden="1"/>
    </xf>
    <xf numFmtId="0" fontId="72" fillId="15" borderId="0" xfId="4" applyNumberFormat="1" applyFont="1" applyFill="1" applyAlignment="1" applyProtection="1">
      <alignment vertical="center"/>
      <protection hidden="1"/>
    </xf>
    <xf numFmtId="0" fontId="145" fillId="0" borderId="0" xfId="4" applyNumberFormat="1" applyFont="1" applyBorder="1" applyAlignment="1" applyProtection="1">
      <alignment horizontal="left" vertical="center" wrapText="1"/>
      <protection hidden="1"/>
    </xf>
    <xf numFmtId="0" fontId="158" fillId="10" borderId="0" xfId="4" applyNumberFormat="1" applyFont="1" applyFill="1" applyBorder="1" applyAlignment="1" applyProtection="1">
      <alignment vertical="top" wrapText="1"/>
      <protection hidden="1"/>
    </xf>
    <xf numFmtId="0" fontId="143" fillId="0" borderId="0" xfId="4" applyNumberFormat="1" applyFont="1" applyBorder="1" applyAlignment="1" applyProtection="1">
      <alignment vertical="center" wrapText="1"/>
      <protection hidden="1"/>
    </xf>
    <xf numFmtId="0" fontId="60" fillId="0" borderId="0" xfId="4" applyNumberFormat="1" applyFont="1" applyAlignment="1" applyProtection="1">
      <alignment vertical="center" wrapText="1"/>
      <protection hidden="1"/>
    </xf>
    <xf numFmtId="0" fontId="142" fillId="0" borderId="0" xfId="4" applyNumberFormat="1" applyFont="1" applyAlignment="1" applyProtection="1">
      <alignment vertical="center"/>
      <protection hidden="1"/>
    </xf>
    <xf numFmtId="0" fontId="168" fillId="0" borderId="0" xfId="4" applyNumberFormat="1" applyFont="1" applyBorder="1" applyAlignment="1" applyProtection="1">
      <alignment vertical="center"/>
      <protection hidden="1"/>
    </xf>
    <xf numFmtId="0" fontId="130" fillId="0" borderId="0" xfId="4" applyNumberFormat="1"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145" fillId="0" borderId="0" xfId="4" applyNumberFormat="1" applyFont="1" applyBorder="1" applyAlignment="1" applyProtection="1">
      <alignment vertical="center" shrinkToFit="1"/>
      <protection hidden="1"/>
    </xf>
    <xf numFmtId="0" fontId="130" fillId="0" borderId="0" xfId="4" applyNumberFormat="1" applyFont="1" applyFill="1" applyBorder="1" applyAlignment="1" applyProtection="1">
      <alignment horizontal="center" vertical="center"/>
      <protection hidden="1"/>
    </xf>
    <xf numFmtId="0" fontId="165" fillId="10" borderId="0" xfId="4" applyNumberFormat="1" applyFont="1" applyFill="1" applyAlignment="1" applyProtection="1">
      <alignment vertical="center"/>
      <protection hidden="1"/>
    </xf>
    <xf numFmtId="0" fontId="165" fillId="10" borderId="52" xfId="4" applyNumberFormat="1" applyFont="1" applyFill="1" applyBorder="1" applyAlignment="1" applyProtection="1">
      <alignment vertical="center"/>
      <protection hidden="1"/>
    </xf>
    <xf numFmtId="0" fontId="42" fillId="10" borderId="0" xfId="4" applyNumberFormat="1" applyFont="1" applyFill="1" applyAlignment="1" applyProtection="1">
      <alignment vertical="center"/>
      <protection hidden="1"/>
    </xf>
    <xf numFmtId="0" fontId="23" fillId="10" borderId="0" xfId="4" applyNumberFormat="1" applyFont="1" applyFill="1" applyAlignment="1" applyProtection="1">
      <alignment vertical="center"/>
      <protection hidden="1"/>
    </xf>
    <xf numFmtId="0" fontId="96" fillId="0" borderId="0" xfId="4" applyNumberFormat="1" applyFont="1" applyBorder="1" applyAlignment="1" applyProtection="1">
      <alignment vertical="center"/>
      <protection hidden="1"/>
    </xf>
    <xf numFmtId="49" fontId="23" fillId="18" borderId="0" xfId="4" applyNumberFormat="1" applyFont="1" applyFill="1" applyAlignment="1" applyProtection="1">
      <alignment horizontal="center" vertical="center"/>
      <protection hidden="1"/>
    </xf>
    <xf numFmtId="49" fontId="60" fillId="18" borderId="0" xfId="4" applyNumberFormat="1" applyFont="1" applyFill="1" applyAlignment="1" applyProtection="1">
      <alignment horizontal="center" vertical="center"/>
      <protection hidden="1"/>
    </xf>
    <xf numFmtId="49" fontId="72" fillId="18" borderId="0" xfId="4" applyNumberFormat="1" applyFont="1" applyFill="1" applyAlignment="1" applyProtection="1">
      <alignment horizontal="center" vertical="center"/>
      <protection hidden="1"/>
    </xf>
    <xf numFmtId="0" fontId="23" fillId="10" borderId="0" xfId="4" applyNumberFormat="1" applyFont="1" applyFill="1" applyAlignment="1" applyProtection="1">
      <alignment horizontal="center" vertical="center"/>
      <protection hidden="1"/>
    </xf>
    <xf numFmtId="0" fontId="73" fillId="0" borderId="0" xfId="4" applyNumberFormat="1" applyFont="1" applyAlignment="1" applyProtection="1">
      <alignment horizontal="center" vertical="center"/>
      <protection hidden="1"/>
    </xf>
    <xf numFmtId="0" fontId="60" fillId="0" borderId="0" xfId="4" applyNumberFormat="1" applyFont="1" applyBorder="1" applyAlignment="1" applyProtection="1">
      <alignment vertical="center"/>
      <protection hidden="1"/>
    </xf>
    <xf numFmtId="0" fontId="42" fillId="20" borderId="0" xfId="4" applyNumberFormat="1" applyFont="1" applyFill="1" applyBorder="1" applyAlignment="1" applyProtection="1">
      <alignment vertical="center"/>
      <protection hidden="1"/>
    </xf>
    <xf numFmtId="0" fontId="96" fillId="20" borderId="0" xfId="4" applyNumberFormat="1" applyFont="1" applyFill="1" applyBorder="1" applyAlignment="1" applyProtection="1">
      <alignment vertical="center"/>
      <protection hidden="1"/>
    </xf>
    <xf numFmtId="0" fontId="141" fillId="20" borderId="0" xfId="4" applyNumberFormat="1" applyFont="1" applyFill="1" applyBorder="1" applyAlignment="1" applyProtection="1">
      <alignment vertical="center"/>
      <protection hidden="1"/>
    </xf>
    <xf numFmtId="0" fontId="129" fillId="20" borderId="0" xfId="4" applyNumberFormat="1" applyFont="1" applyFill="1" applyBorder="1" applyAlignment="1" applyProtection="1">
      <alignment vertical="center" wrapText="1"/>
      <protection hidden="1"/>
    </xf>
    <xf numFmtId="0" fontId="60" fillId="20" borderId="0" xfId="4" applyNumberFormat="1" applyFont="1" applyFill="1" applyBorder="1" applyAlignment="1" applyProtection="1">
      <alignment vertical="center"/>
      <protection hidden="1"/>
    </xf>
    <xf numFmtId="0" fontId="147" fillId="20" borderId="0" xfId="4" applyNumberFormat="1" applyFont="1" applyFill="1" applyBorder="1" applyAlignment="1" applyProtection="1">
      <alignment horizontal="center" vertical="center"/>
      <protection hidden="1"/>
    </xf>
    <xf numFmtId="0" fontId="60" fillId="20" borderId="0" xfId="4" applyNumberFormat="1" applyFont="1" applyFill="1" applyBorder="1" applyAlignment="1" applyProtection="1">
      <alignment horizontal="center" vertical="center"/>
      <protection hidden="1"/>
    </xf>
    <xf numFmtId="0" fontId="141" fillId="20" borderId="0" xfId="4" applyNumberFormat="1" applyFont="1" applyFill="1" applyAlignment="1" applyProtection="1">
      <alignment vertical="center"/>
      <protection hidden="1"/>
    </xf>
    <xf numFmtId="0" fontId="60" fillId="20" borderId="0" xfId="4" applyNumberFormat="1" applyFont="1" applyFill="1" applyAlignment="1" applyProtection="1">
      <alignment vertical="center"/>
      <protection hidden="1"/>
    </xf>
    <xf numFmtId="0" fontId="147" fillId="20" borderId="0" xfId="4" applyNumberFormat="1" applyFont="1" applyFill="1" applyBorder="1" applyAlignment="1" applyProtection="1">
      <alignment vertical="center"/>
      <protection hidden="1"/>
    </xf>
    <xf numFmtId="0" fontId="145" fillId="20" borderId="0" xfId="4" applyNumberFormat="1" applyFont="1" applyFill="1" applyBorder="1" applyAlignment="1" applyProtection="1">
      <alignment vertical="center"/>
      <protection hidden="1"/>
    </xf>
    <xf numFmtId="0" fontId="145" fillId="20" borderId="0" xfId="4" applyNumberFormat="1" applyFont="1" applyFill="1" applyAlignment="1" applyProtection="1">
      <alignment vertical="center"/>
      <protection hidden="1"/>
    </xf>
    <xf numFmtId="0" fontId="165" fillId="20" borderId="0" xfId="4" applyNumberFormat="1" applyFont="1" applyFill="1" applyBorder="1" applyAlignment="1" applyProtection="1">
      <alignment vertical="center"/>
      <protection hidden="1"/>
    </xf>
    <xf numFmtId="0" fontId="145" fillId="0" borderId="0" xfId="4" applyNumberFormat="1" applyFont="1" applyBorder="1" applyAlignment="1" applyProtection="1">
      <alignment vertical="top"/>
      <protection hidden="1"/>
    </xf>
    <xf numFmtId="0" fontId="23" fillId="21" borderId="0" xfId="4" applyNumberFormat="1" applyFont="1" applyFill="1" applyAlignment="1" applyProtection="1">
      <alignment horizontal="center" vertical="center"/>
      <protection hidden="1"/>
    </xf>
    <xf numFmtId="0" fontId="60" fillId="21" borderId="0" xfId="4" applyNumberFormat="1" applyFont="1" applyFill="1" applyAlignment="1" applyProtection="1">
      <alignment horizontal="center" vertical="center"/>
      <protection hidden="1"/>
    </xf>
    <xf numFmtId="0" fontId="72" fillId="21" borderId="0" xfId="4" applyNumberFormat="1" applyFont="1" applyFill="1" applyAlignment="1" applyProtection="1">
      <alignment horizontal="center" vertical="center"/>
      <protection hidden="1"/>
    </xf>
    <xf numFmtId="0" fontId="60" fillId="10" borderId="0" xfId="4" applyNumberFormat="1" applyFont="1" applyFill="1" applyBorder="1" applyAlignment="1" applyProtection="1">
      <alignment horizontal="left" vertical="center" wrapText="1"/>
      <protection hidden="1"/>
    </xf>
    <xf numFmtId="0" fontId="60" fillId="10" borderId="2" xfId="4" applyNumberFormat="1" applyFont="1" applyFill="1" applyBorder="1" applyAlignment="1" applyProtection="1">
      <alignment vertical="center"/>
      <protection hidden="1"/>
    </xf>
    <xf numFmtId="0" fontId="60" fillId="10" borderId="3" xfId="4" applyNumberFormat="1" applyFont="1" applyFill="1" applyBorder="1" applyAlignment="1" applyProtection="1">
      <alignment vertical="center"/>
      <protection hidden="1"/>
    </xf>
    <xf numFmtId="0" fontId="165" fillId="10" borderId="0" xfId="4" applyNumberFormat="1" applyFont="1" applyFill="1" applyBorder="1" applyAlignment="1" applyProtection="1">
      <alignment horizontal="center" vertical="center"/>
      <protection hidden="1"/>
    </xf>
    <xf numFmtId="0" fontId="165" fillId="10" borderId="51" xfId="4" applyNumberFormat="1" applyFont="1" applyFill="1" applyBorder="1" applyAlignment="1" applyProtection="1">
      <alignment horizontal="center" vertical="center"/>
      <protection hidden="1"/>
    </xf>
    <xf numFmtId="0" fontId="165" fillId="19" borderId="52" xfId="4" applyNumberFormat="1" applyFont="1" applyFill="1" applyBorder="1" applyAlignment="1" applyProtection="1">
      <alignment vertical="center"/>
      <protection hidden="1"/>
    </xf>
    <xf numFmtId="0" fontId="165" fillId="19" borderId="0" xfId="4" applyNumberFormat="1" applyFont="1" applyFill="1" applyBorder="1" applyAlignment="1" applyProtection="1">
      <alignment horizontal="center" vertical="center"/>
      <protection hidden="1"/>
    </xf>
    <xf numFmtId="0" fontId="165" fillId="19" borderId="51" xfId="4" applyNumberFormat="1" applyFont="1" applyFill="1" applyBorder="1" applyAlignment="1" applyProtection="1">
      <alignment horizontal="center" vertical="center"/>
      <protection hidden="1"/>
    </xf>
    <xf numFmtId="0" fontId="23" fillId="10" borderId="4" xfId="4" applyNumberFormat="1" applyFont="1" applyFill="1" applyBorder="1" applyAlignment="1" applyProtection="1">
      <alignment vertical="center"/>
      <protection hidden="1"/>
    </xf>
    <xf numFmtId="0" fontId="23" fillId="10" borderId="5" xfId="4" applyNumberFormat="1" applyFont="1" applyFill="1" applyBorder="1" applyAlignment="1" applyProtection="1">
      <alignment horizontal="center" vertical="center"/>
      <protection hidden="1"/>
    </xf>
    <xf numFmtId="0" fontId="23" fillId="10" borderId="6" xfId="4" applyNumberFormat="1" applyFont="1" applyFill="1" applyBorder="1" applyAlignment="1" applyProtection="1">
      <alignment horizontal="center" vertical="center"/>
      <protection hidden="1"/>
    </xf>
    <xf numFmtId="0" fontId="165" fillId="20" borderId="0" xfId="4" applyNumberFormat="1" applyFont="1" applyFill="1" applyAlignment="1" applyProtection="1">
      <alignment vertical="center"/>
      <protection hidden="1"/>
    </xf>
    <xf numFmtId="0" fontId="166" fillId="20" borderId="0" xfId="4" applyNumberFormat="1" applyFont="1" applyFill="1" applyAlignment="1" applyProtection="1">
      <alignment vertical="center"/>
      <protection hidden="1"/>
    </xf>
    <xf numFmtId="0" fontId="166" fillId="20" borderId="103" xfId="4" applyNumberFormat="1" applyFont="1" applyFill="1" applyBorder="1" applyAlignment="1" applyProtection="1">
      <alignment vertical="center"/>
      <protection hidden="1"/>
    </xf>
    <xf numFmtId="0" fontId="165" fillId="20" borderId="103" xfId="4" applyNumberFormat="1" applyFont="1" applyFill="1" applyBorder="1" applyAlignment="1" applyProtection="1">
      <alignment vertical="center"/>
      <protection hidden="1"/>
    </xf>
    <xf numFmtId="0" fontId="166" fillId="20" borderId="2" xfId="4" applyNumberFormat="1" applyFont="1" applyFill="1" applyBorder="1" applyAlignment="1" applyProtection="1">
      <alignment vertical="center"/>
      <protection hidden="1"/>
    </xf>
    <xf numFmtId="0" fontId="166" fillId="20" borderId="3" xfId="4" applyNumberFormat="1" applyFont="1" applyFill="1" applyBorder="1" applyAlignment="1" applyProtection="1">
      <alignment vertical="center"/>
      <protection hidden="1"/>
    </xf>
    <xf numFmtId="0" fontId="166" fillId="20" borderId="1" xfId="4" applyNumberFormat="1" applyFont="1" applyFill="1" applyBorder="1" applyAlignment="1" applyProtection="1">
      <alignment vertical="center"/>
      <protection hidden="1"/>
    </xf>
    <xf numFmtId="0" fontId="165" fillId="20" borderId="1" xfId="4" applyNumberFormat="1" applyFont="1" applyFill="1" applyBorder="1" applyAlignment="1" applyProtection="1">
      <alignment vertical="center"/>
      <protection hidden="1"/>
    </xf>
    <xf numFmtId="0" fontId="166" fillId="20" borderId="0" xfId="4" applyNumberFormat="1" applyFont="1" applyFill="1" applyBorder="1" applyAlignment="1" applyProtection="1">
      <alignment vertical="center"/>
      <protection hidden="1"/>
    </xf>
    <xf numFmtId="0" fontId="165" fillId="20" borderId="104" xfId="4" applyNumberFormat="1" applyFont="1" applyFill="1" applyBorder="1" applyAlignment="1" applyProtection="1">
      <alignment vertical="center"/>
      <protection hidden="1"/>
    </xf>
    <xf numFmtId="0" fontId="165" fillId="20" borderId="52" xfId="4" applyNumberFormat="1" applyFont="1" applyFill="1" applyBorder="1" applyAlignment="1" applyProtection="1">
      <alignment vertical="center"/>
      <protection hidden="1"/>
    </xf>
    <xf numFmtId="0" fontId="165" fillId="20" borderId="51" xfId="4" applyNumberFormat="1" applyFont="1" applyFill="1" applyBorder="1" applyAlignment="1" applyProtection="1">
      <alignment vertical="center"/>
      <protection hidden="1"/>
    </xf>
    <xf numFmtId="0" fontId="166" fillId="20" borderId="51" xfId="4" applyNumberFormat="1" applyFont="1" applyFill="1" applyBorder="1" applyAlignment="1" applyProtection="1">
      <alignment vertical="center"/>
      <protection hidden="1"/>
    </xf>
    <xf numFmtId="0" fontId="165" fillId="20" borderId="4" xfId="4" applyNumberFormat="1" applyFont="1" applyFill="1" applyBorder="1" applyAlignment="1" applyProtection="1">
      <alignment vertical="center"/>
      <protection hidden="1"/>
    </xf>
    <xf numFmtId="0" fontId="165" fillId="20" borderId="6" xfId="4" applyNumberFormat="1" applyFont="1" applyFill="1" applyBorder="1" applyAlignment="1" applyProtection="1">
      <alignment vertical="center"/>
      <protection hidden="1"/>
    </xf>
    <xf numFmtId="0" fontId="165" fillId="20" borderId="5" xfId="4" applyNumberFormat="1" applyFont="1" applyFill="1" applyBorder="1" applyAlignment="1" applyProtection="1">
      <alignment vertical="center"/>
      <protection hidden="1"/>
    </xf>
    <xf numFmtId="0" fontId="166" fillId="20" borderId="5" xfId="4" applyNumberFormat="1" applyFont="1" applyFill="1" applyBorder="1" applyAlignment="1" applyProtection="1">
      <alignment vertical="center"/>
      <protection hidden="1"/>
    </xf>
    <xf numFmtId="0" fontId="166" fillId="20" borderId="6" xfId="4" applyNumberFormat="1" applyFont="1" applyFill="1" applyBorder="1" applyAlignment="1" applyProtection="1">
      <alignment vertical="center"/>
      <protection hidden="1"/>
    </xf>
    <xf numFmtId="0" fontId="165" fillId="20" borderId="0" xfId="4" applyNumberFormat="1" applyFont="1" applyFill="1" applyAlignment="1" applyProtection="1">
      <alignment horizontal="center" vertical="center"/>
      <protection hidden="1"/>
    </xf>
    <xf numFmtId="0" fontId="42" fillId="20" borderId="0" xfId="4" applyNumberFormat="1" applyFont="1" applyFill="1" applyAlignment="1" applyProtection="1">
      <alignment vertical="center"/>
      <protection hidden="1"/>
    </xf>
    <xf numFmtId="0" fontId="42" fillId="20" borderId="52" xfId="4" applyNumberFormat="1" applyFont="1" applyFill="1" applyBorder="1" applyAlignment="1" applyProtection="1">
      <alignment vertical="center"/>
      <protection hidden="1"/>
    </xf>
    <xf numFmtId="0" fontId="42" fillId="20" borderId="51" xfId="4" applyNumberFormat="1" applyFont="1" applyFill="1" applyBorder="1" applyAlignment="1" applyProtection="1">
      <alignment vertical="center"/>
      <protection hidden="1"/>
    </xf>
    <xf numFmtId="0" fontId="42" fillId="20" borderId="4" xfId="4" applyNumberFormat="1" applyFont="1" applyFill="1" applyBorder="1" applyAlignment="1" applyProtection="1">
      <alignment vertical="center"/>
      <protection hidden="1"/>
    </xf>
    <xf numFmtId="0" fontId="42" fillId="20" borderId="6" xfId="4" applyNumberFormat="1" applyFont="1" applyFill="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180" fillId="16" borderId="0" xfId="4" applyNumberFormat="1" applyFont="1" applyFill="1" applyAlignment="1" applyProtection="1">
      <alignment vertical="center" wrapText="1"/>
      <protection hidden="1"/>
    </xf>
    <xf numFmtId="0" fontId="180" fillId="10" borderId="0" xfId="4" applyNumberFormat="1" applyFont="1" applyFill="1" applyBorder="1" applyAlignment="1" applyProtection="1">
      <alignment vertical="center" wrapText="1"/>
      <protection hidden="1"/>
    </xf>
    <xf numFmtId="0" fontId="180" fillId="20" borderId="0" xfId="4" applyNumberFormat="1" applyFont="1" applyFill="1" applyBorder="1" applyAlignment="1" applyProtection="1">
      <alignment vertical="center" wrapText="1"/>
      <protection hidden="1"/>
    </xf>
    <xf numFmtId="0" fontId="180" fillId="14" borderId="0" xfId="4" applyNumberFormat="1" applyFont="1" applyFill="1" applyAlignment="1" applyProtection="1">
      <alignment vertical="center" wrapText="1"/>
      <protection hidden="1"/>
    </xf>
    <xf numFmtId="0" fontId="180" fillId="15" borderId="0" xfId="4" applyNumberFormat="1" applyFont="1" applyFill="1" applyAlignment="1" applyProtection="1">
      <alignment horizontal="left" vertical="center" wrapText="1"/>
      <protection hidden="1"/>
    </xf>
    <xf numFmtId="49" fontId="180" fillId="18" borderId="0" xfId="4" applyNumberFormat="1" applyFont="1" applyFill="1" applyAlignment="1" applyProtection="1">
      <alignment horizontal="left" vertical="center" wrapText="1"/>
      <protection hidden="1"/>
    </xf>
    <xf numFmtId="0" fontId="180" fillId="21" borderId="0" xfId="4" applyNumberFormat="1" applyFont="1" applyFill="1" applyAlignment="1" applyProtection="1">
      <alignment horizontal="left" vertical="center" wrapText="1"/>
      <protection hidden="1"/>
    </xf>
    <xf numFmtId="0" fontId="188" fillId="13" borderId="0" xfId="4" applyNumberFormat="1" applyFont="1" applyFill="1" applyAlignment="1" applyProtection="1">
      <alignment vertical="center" wrapText="1"/>
      <protection hidden="1"/>
    </xf>
    <xf numFmtId="0" fontId="189" fillId="13" borderId="0" xfId="4" applyNumberFormat="1" applyFont="1" applyFill="1" applyAlignment="1" applyProtection="1">
      <alignment vertical="center"/>
      <protection hidden="1"/>
    </xf>
    <xf numFmtId="0" fontId="190" fillId="13" borderId="0" xfId="4" applyNumberFormat="1" applyFont="1" applyFill="1" applyAlignment="1" applyProtection="1">
      <alignment vertical="center"/>
      <protection hidden="1"/>
    </xf>
    <xf numFmtId="0" fontId="190" fillId="10" borderId="0" xfId="4" applyNumberFormat="1" applyFont="1" applyFill="1" applyAlignment="1" applyProtection="1">
      <alignment vertical="center"/>
      <protection hidden="1"/>
    </xf>
    <xf numFmtId="0" fontId="192" fillId="10" borderId="0" xfId="4" applyNumberFormat="1" applyFont="1" applyFill="1" applyAlignment="1" applyProtection="1">
      <alignment vertical="center"/>
      <protection hidden="1"/>
    </xf>
    <xf numFmtId="0" fontId="189" fillId="10" borderId="0" xfId="4" applyNumberFormat="1" applyFont="1" applyFill="1" applyAlignment="1" applyProtection="1">
      <alignment vertical="center"/>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Protection="1">
      <protection hidden="1"/>
    </xf>
    <xf numFmtId="0" fontId="0" fillId="0" borderId="25" xfId="0" applyBorder="1" applyProtection="1">
      <protection hidden="1"/>
    </xf>
    <xf numFmtId="0" fontId="0" fillId="0" borderId="0" xfId="0" applyBorder="1" applyProtection="1">
      <protection hidden="1"/>
    </xf>
    <xf numFmtId="0" fontId="0" fillId="0" borderId="31" xfId="0" applyBorder="1" applyProtection="1">
      <protection hidden="1"/>
    </xf>
    <xf numFmtId="0" fontId="82" fillId="0" borderId="25" xfId="0" applyFont="1" applyBorder="1" applyProtection="1">
      <protection hidden="1"/>
    </xf>
    <xf numFmtId="0" fontId="83" fillId="0" borderId="25" xfId="0" applyFont="1"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85" xfId="0" applyBorder="1" applyProtection="1">
      <protection hidden="1"/>
    </xf>
    <xf numFmtId="0" fontId="0" fillId="0" borderId="86" xfId="0" applyBorder="1" applyProtection="1">
      <protection hidden="1"/>
    </xf>
    <xf numFmtId="0" fontId="25" fillId="0" borderId="0" xfId="1" applyFont="1" applyProtection="1">
      <protection hidden="1"/>
    </xf>
    <xf numFmtId="0" fontId="25" fillId="0" borderId="0" xfId="1" applyFont="1" applyBorder="1" applyAlignment="1" applyProtection="1">
      <alignment horizontal="center" vertical="center"/>
      <protection hidden="1"/>
    </xf>
    <xf numFmtId="0" fontId="25" fillId="0" borderId="0" xfId="1" applyFont="1" applyBorder="1" applyAlignment="1" applyProtection="1">
      <protection hidden="1"/>
    </xf>
    <xf numFmtId="0" fontId="25" fillId="0" borderId="0" xfId="1" applyFont="1" applyBorder="1" applyAlignment="1" applyProtection="1">
      <alignment horizontal="center"/>
      <protection hidden="1"/>
    </xf>
    <xf numFmtId="0" fontId="57" fillId="0" borderId="0" xfId="1" applyFont="1" applyFill="1" applyBorder="1" applyAlignment="1" applyProtection="1">
      <alignment horizontal="center" vertical="center"/>
      <protection hidden="1"/>
    </xf>
    <xf numFmtId="0" fontId="59" fillId="0" borderId="0" xfId="1" applyFont="1" applyBorder="1" applyAlignment="1" applyProtection="1">
      <alignment vertical="center"/>
      <protection hidden="1"/>
    </xf>
    <xf numFmtId="0" fontId="25" fillId="0" borderId="0" xfId="1" applyFont="1" applyBorder="1" applyProtection="1">
      <protection hidden="1"/>
    </xf>
    <xf numFmtId="0" fontId="60" fillId="0" borderId="0" xfId="1" applyFont="1" applyProtection="1">
      <protection hidden="1"/>
    </xf>
    <xf numFmtId="0" fontId="60" fillId="0" borderId="0" xfId="1" applyFont="1" applyBorder="1" applyProtection="1">
      <protection hidden="1"/>
    </xf>
    <xf numFmtId="0" fontId="25" fillId="0" borderId="221" xfId="1" applyFont="1" applyBorder="1" applyProtection="1">
      <protection hidden="1"/>
    </xf>
    <xf numFmtId="0" fontId="60" fillId="0" borderId="221" xfId="1" applyFont="1" applyBorder="1" applyProtection="1">
      <protection hidden="1"/>
    </xf>
    <xf numFmtId="0" fontId="25" fillId="0" borderId="87" xfId="1" applyFont="1" applyBorder="1" applyProtection="1">
      <protection hidden="1"/>
    </xf>
    <xf numFmtId="0" fontId="21" fillId="0" borderId="206" xfId="1" applyFont="1" applyBorder="1" applyAlignment="1" applyProtection="1">
      <alignment horizontal="distributed" vertical="center"/>
      <protection hidden="1"/>
    </xf>
    <xf numFmtId="0" fontId="25" fillId="0" borderId="88" xfId="1" applyFont="1" applyBorder="1" applyProtection="1">
      <protection hidden="1"/>
    </xf>
    <xf numFmtId="0" fontId="67" fillId="0" borderId="1" xfId="1" applyFont="1" applyBorder="1" applyAlignment="1" applyProtection="1">
      <alignment vertical="center"/>
      <protection hidden="1"/>
    </xf>
    <xf numFmtId="0" fontId="25" fillId="0" borderId="3" xfId="1" applyFont="1" applyBorder="1" applyProtection="1">
      <protection hidden="1"/>
    </xf>
    <xf numFmtId="0" fontId="67" fillId="0" borderId="0" xfId="1" applyFont="1" applyBorder="1" applyAlignment="1" applyProtection="1">
      <alignment vertical="center"/>
      <protection hidden="1"/>
    </xf>
    <xf numFmtId="0" fontId="25" fillId="0" borderId="51" xfId="1" applyFont="1" applyBorder="1" applyProtection="1">
      <protection hidden="1"/>
    </xf>
    <xf numFmtId="0" fontId="25" fillId="0" borderId="52" xfId="1" applyFont="1" applyBorder="1" applyAlignment="1" applyProtection="1">
      <alignment vertical="center"/>
      <protection hidden="1"/>
    </xf>
    <xf numFmtId="0" fontId="25" fillId="0" borderId="0" xfId="1" applyFont="1" applyBorder="1" applyAlignment="1" applyProtection="1">
      <alignment vertical="center"/>
      <protection hidden="1"/>
    </xf>
    <xf numFmtId="0" fontId="67" fillId="0" borderId="52" xfId="1" applyFont="1" applyBorder="1" applyAlignment="1" applyProtection="1">
      <alignment vertical="center"/>
      <protection hidden="1"/>
    </xf>
    <xf numFmtId="0" fontId="25" fillId="0" borderId="52" xfId="1" applyFont="1" applyBorder="1" applyProtection="1">
      <protection hidden="1"/>
    </xf>
    <xf numFmtId="0" fontId="25" fillId="0" borderId="216" xfId="1" applyFont="1" applyBorder="1" applyProtection="1">
      <protection hidden="1"/>
    </xf>
    <xf numFmtId="0" fontId="25" fillId="0" borderId="216" xfId="1" applyFont="1" applyBorder="1" applyAlignment="1" applyProtection="1">
      <alignment vertical="center"/>
      <protection hidden="1"/>
    </xf>
    <xf numFmtId="0" fontId="25" fillId="0" borderId="51" xfId="1" applyFont="1" applyBorder="1" applyAlignment="1" applyProtection="1">
      <alignment vertical="center"/>
      <protection hidden="1"/>
    </xf>
    <xf numFmtId="0" fontId="25" fillId="0" borderId="4" xfId="1" applyFont="1" applyBorder="1" applyAlignment="1" applyProtection="1">
      <alignment vertical="center"/>
      <protection hidden="1"/>
    </xf>
    <xf numFmtId="0" fontId="25" fillId="0" borderId="5" xfId="1" applyFont="1" applyBorder="1" applyAlignment="1" applyProtection="1">
      <alignment vertical="center"/>
      <protection hidden="1"/>
    </xf>
    <xf numFmtId="0" fontId="25" fillId="0" borderId="220" xfId="1" applyFont="1" applyBorder="1" applyAlignment="1" applyProtection="1">
      <alignment vertical="center"/>
      <protection hidden="1"/>
    </xf>
    <xf numFmtId="0" fontId="25" fillId="0" borderId="6" xfId="1" applyFont="1" applyBorder="1" applyAlignment="1" applyProtection="1">
      <alignment vertical="center"/>
      <protection hidden="1"/>
    </xf>
    <xf numFmtId="0" fontId="25" fillId="0" borderId="6" xfId="1" applyFont="1" applyBorder="1" applyProtection="1">
      <protection hidden="1"/>
    </xf>
    <xf numFmtId="0" fontId="25" fillId="0" borderId="89" xfId="1" applyFont="1" applyBorder="1" applyProtection="1">
      <protection hidden="1"/>
    </xf>
    <xf numFmtId="0" fontId="25" fillId="0" borderId="90" xfId="1" applyFont="1" applyBorder="1" applyProtection="1">
      <protection hidden="1"/>
    </xf>
    <xf numFmtId="0" fontId="60" fillId="0" borderId="90" xfId="1" applyFont="1" applyBorder="1" applyProtection="1">
      <protection hidden="1"/>
    </xf>
    <xf numFmtId="0" fontId="25" fillId="0" borderId="91" xfId="1" applyFont="1" applyBorder="1" applyProtection="1">
      <protection hidden="1"/>
    </xf>
    <xf numFmtId="0" fontId="119" fillId="0" borderId="0" xfId="1" applyFont="1" applyBorder="1" applyAlignment="1" applyProtection="1">
      <alignment horizontal="right" vertical="center"/>
      <protection hidden="1"/>
    </xf>
    <xf numFmtId="0" fontId="5" fillId="0" borderId="0" xfId="0" applyFont="1" applyAlignment="1" applyProtection="1">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right"/>
      <protection hidden="1"/>
    </xf>
    <xf numFmtId="0" fontId="10" fillId="0" borderId="0" xfId="0" applyFont="1" applyAlignment="1" applyProtection="1">
      <alignment horizontal="center" vertical="center" shrinkToFit="1"/>
      <protection hidden="1"/>
    </xf>
    <xf numFmtId="0" fontId="10" fillId="0" borderId="0" xfId="0" applyFont="1" applyAlignment="1" applyProtection="1">
      <protection hidden="1"/>
    </xf>
    <xf numFmtId="0" fontId="6" fillId="0" borderId="0" xfId="0" applyFont="1" applyAlignment="1" applyProtection="1">
      <protection hidden="1"/>
    </xf>
    <xf numFmtId="0" fontId="13" fillId="0" borderId="0" xfId="0" applyFont="1" applyAlignment="1" applyProtection="1">
      <protection hidden="1"/>
    </xf>
    <xf numFmtId="0" fontId="9" fillId="0" borderId="0" xfId="0" applyFont="1" applyAlignment="1" applyProtection="1">
      <protection hidden="1"/>
    </xf>
    <xf numFmtId="0" fontId="5" fillId="0" borderId="0" xfId="0" applyFont="1" applyAlignment="1" applyProtection="1">
      <alignment horizontal="left"/>
      <protection hidden="1"/>
    </xf>
    <xf numFmtId="0" fontId="12" fillId="0" borderId="0" xfId="0" applyFont="1" applyAlignment="1" applyProtection="1">
      <alignment horizontal="left"/>
      <protection hidden="1"/>
    </xf>
    <xf numFmtId="0" fontId="7" fillId="0" borderId="0"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0" fillId="0" borderId="0" xfId="0" applyAlignment="1" applyProtection="1">
      <protection hidden="1"/>
    </xf>
    <xf numFmtId="0" fontId="5" fillId="0" borderId="0" xfId="0" applyFont="1" applyBorder="1" applyAlignment="1" applyProtection="1">
      <alignment vertical="center"/>
      <protection hidden="1"/>
    </xf>
    <xf numFmtId="0" fontId="5" fillId="0" borderId="0" xfId="0" applyFont="1" applyProtection="1">
      <protection hidden="1"/>
    </xf>
    <xf numFmtId="0" fontId="126" fillId="0" borderId="0" xfId="0" applyFont="1" applyProtection="1">
      <protection hidden="1"/>
    </xf>
    <xf numFmtId="0" fontId="10" fillId="0" borderId="0" xfId="0" applyFont="1" applyBorder="1" applyAlignment="1" applyProtection="1">
      <alignment vertical="center"/>
      <protection hidden="1"/>
    </xf>
    <xf numFmtId="0" fontId="0" fillId="0" borderId="0" xfId="0" applyFont="1" applyBorder="1" applyProtection="1">
      <protection hidden="1"/>
    </xf>
    <xf numFmtId="0" fontId="118"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118" fillId="0" borderId="0" xfId="0" applyFont="1" applyBorder="1" applyAlignment="1" applyProtection="1">
      <alignment horizontal="left" vertical="center"/>
      <protection hidden="1"/>
    </xf>
    <xf numFmtId="0" fontId="137" fillId="0" borderId="0" xfId="0" applyFont="1" applyBorder="1" applyAlignment="1" applyProtection="1">
      <alignment horizontal="left" vertical="center"/>
      <protection hidden="1"/>
    </xf>
    <xf numFmtId="0" fontId="137" fillId="0" borderId="0" xfId="0" applyFont="1" applyBorder="1" applyProtection="1">
      <protection hidden="1"/>
    </xf>
    <xf numFmtId="0" fontId="5" fillId="0" borderId="0" xfId="0" applyFont="1" applyBorder="1" applyProtection="1">
      <protection hidden="1"/>
    </xf>
    <xf numFmtId="0" fontId="15" fillId="0" borderId="0" xfId="0" applyFont="1" applyBorder="1" applyAlignment="1" applyProtection="1">
      <alignment vertical="center"/>
      <protection hidden="1"/>
    </xf>
    <xf numFmtId="0" fontId="6"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127" fillId="0" borderId="0" xfId="0" applyFont="1" applyBorder="1" applyAlignment="1" applyProtection="1">
      <alignment vertical="center"/>
      <protection hidden="1"/>
    </xf>
    <xf numFmtId="0" fontId="19" fillId="0" borderId="0" xfId="1" applyFont="1" applyBorder="1" applyAlignment="1" applyProtection="1">
      <alignment horizontal="center" vertical="center"/>
      <protection hidden="1"/>
    </xf>
    <xf numFmtId="0" fontId="23" fillId="0" borderId="0" xfId="1" applyFont="1" applyBorder="1" applyAlignment="1" applyProtection="1">
      <alignment vertical="center"/>
      <protection hidden="1"/>
    </xf>
    <xf numFmtId="0" fontId="19" fillId="0" borderId="0" xfId="1" applyFont="1" applyBorder="1" applyAlignment="1" applyProtection="1">
      <alignment horizontal="right" vertical="center"/>
      <protection hidden="1"/>
    </xf>
    <xf numFmtId="0" fontId="22" fillId="0" borderId="0" xfId="1" applyFont="1" applyBorder="1" applyAlignment="1" applyProtection="1">
      <alignment horizontal="center" vertical="center"/>
      <protection hidden="1"/>
    </xf>
    <xf numFmtId="0" fontId="114" fillId="0" borderId="0" xfId="1" applyFont="1" applyBorder="1" applyAlignment="1" applyProtection="1">
      <alignment vertical="center"/>
      <protection hidden="1"/>
    </xf>
    <xf numFmtId="0" fontId="114" fillId="0" borderId="0" xfId="1" applyFont="1" applyAlignment="1" applyProtection="1">
      <alignment vertical="center"/>
      <protection hidden="1"/>
    </xf>
    <xf numFmtId="0" fontId="19" fillId="0" borderId="11" xfId="1" applyFont="1" applyBorder="1" applyAlignment="1" applyProtection="1">
      <alignment horizontal="center" vertical="center"/>
      <protection hidden="1"/>
    </xf>
    <xf numFmtId="0" fontId="19" fillId="0" borderId="11" xfId="1" applyFont="1" applyBorder="1" applyAlignment="1" applyProtection="1">
      <alignment vertical="center"/>
      <protection hidden="1"/>
    </xf>
    <xf numFmtId="0" fontId="19" fillId="0" borderId="11" xfId="1" applyFont="1" applyBorder="1" applyAlignment="1" applyProtection="1">
      <alignment horizontal="right" vertical="center"/>
      <protection hidden="1"/>
    </xf>
    <xf numFmtId="0" fontId="23" fillId="0" borderId="0" xfId="1" applyFont="1" applyAlignment="1" applyProtection="1">
      <alignment vertical="center"/>
      <protection hidden="1"/>
    </xf>
    <xf numFmtId="0" fontId="18" fillId="0" borderId="0" xfId="1" applyBorder="1" applyAlignment="1" applyProtection="1">
      <alignment horizontal="left" vertical="center" wrapText="1"/>
      <protection hidden="1"/>
    </xf>
    <xf numFmtId="0" fontId="18" fillId="0" borderId="0" xfId="1" applyFill="1" applyBorder="1" applyAlignment="1" applyProtection="1">
      <alignment wrapText="1"/>
      <protection hidden="1"/>
    </xf>
    <xf numFmtId="0" fontId="23" fillId="0" borderId="0" xfId="1" applyFont="1" applyFill="1" applyAlignment="1" applyProtection="1">
      <alignment vertical="center"/>
      <protection hidden="1"/>
    </xf>
    <xf numFmtId="0" fontId="23" fillId="0" borderId="0" xfId="1" applyFont="1" applyFill="1" applyAlignment="1" applyProtection="1">
      <alignment vertical="top"/>
      <protection hidden="1"/>
    </xf>
    <xf numFmtId="0" fontId="29" fillId="0" borderId="0" xfId="1" applyFont="1" applyFill="1" applyAlignment="1" applyProtection="1">
      <alignment vertical="top"/>
      <protection hidden="1"/>
    </xf>
    <xf numFmtId="0" fontId="29" fillId="0" borderId="0" xfId="1" applyFont="1" applyAlignment="1" applyProtection="1">
      <alignment horizontal="left" vertical="top"/>
      <protection hidden="1"/>
    </xf>
    <xf numFmtId="0" fontId="29" fillId="0" borderId="0" xfId="1" applyFont="1" applyAlignment="1" applyProtection="1">
      <alignment vertical="top"/>
      <protection hidden="1"/>
    </xf>
    <xf numFmtId="0" fontId="23" fillId="0" borderId="0" xfId="1" applyFont="1" applyAlignment="1" applyProtection="1">
      <alignment vertical="top"/>
      <protection hidden="1"/>
    </xf>
    <xf numFmtId="0" fontId="98" fillId="0" borderId="0" xfId="1" applyFont="1" applyAlignment="1" applyProtection="1">
      <alignment vertical="top"/>
      <protection hidden="1"/>
    </xf>
    <xf numFmtId="0" fontId="99" fillId="0" borderId="0" xfId="1" applyFont="1" applyAlignment="1" applyProtection="1">
      <alignment horizontal="left" vertical="top"/>
      <protection hidden="1"/>
    </xf>
    <xf numFmtId="0" fontId="99" fillId="0" borderId="0" xfId="1" applyFont="1" applyAlignment="1" applyProtection="1">
      <alignment vertical="top"/>
      <protection hidden="1"/>
    </xf>
    <xf numFmtId="0" fontId="98" fillId="0" borderId="0" xfId="1" applyFont="1" applyAlignment="1" applyProtection="1">
      <alignment vertical="center"/>
      <protection hidden="1"/>
    </xf>
    <xf numFmtId="0" fontId="100" fillId="0" borderId="0" xfId="1" applyFont="1" applyBorder="1" applyAlignment="1" applyProtection="1">
      <alignment wrapText="1"/>
      <protection hidden="1"/>
    </xf>
    <xf numFmtId="0" fontId="99" fillId="0" borderId="0" xfId="1" applyFont="1" applyAlignment="1" applyProtection="1">
      <alignment vertical="center"/>
      <protection hidden="1"/>
    </xf>
    <xf numFmtId="0" fontId="28" fillId="0" borderId="0" xfId="1" applyFont="1" applyFill="1" applyBorder="1" applyAlignment="1" applyProtection="1">
      <alignment vertical="center" wrapText="1"/>
      <protection hidden="1"/>
    </xf>
    <xf numFmtId="0" fontId="45" fillId="0" borderId="0" xfId="1" applyFont="1" applyFill="1" applyBorder="1" applyAlignment="1" applyProtection="1">
      <alignment vertical="center"/>
      <protection hidden="1"/>
    </xf>
    <xf numFmtId="0" fontId="23" fillId="0" borderId="0" xfId="1" applyFont="1" applyAlignment="1" applyProtection="1">
      <alignment horizontal="left" vertical="top"/>
      <protection hidden="1"/>
    </xf>
    <xf numFmtId="0" fontId="35" fillId="0" borderId="0" xfId="1" applyFont="1" applyBorder="1" applyAlignment="1" applyProtection="1">
      <alignment horizontal="center" vertical="center"/>
      <protection hidden="1"/>
    </xf>
    <xf numFmtId="0" fontId="62" fillId="5" borderId="64" xfId="1" applyFont="1" applyFill="1" applyBorder="1" applyAlignment="1" applyProtection="1">
      <alignment vertical="center"/>
      <protection hidden="1"/>
    </xf>
    <xf numFmtId="0" fontId="62" fillId="5" borderId="21" xfId="1" applyFont="1" applyFill="1" applyBorder="1" applyAlignment="1" applyProtection="1">
      <alignment vertical="center"/>
      <protection hidden="1"/>
    </xf>
    <xf numFmtId="0" fontId="105" fillId="0" borderId="136" xfId="0" applyFont="1" applyFill="1" applyBorder="1" applyAlignment="1" applyProtection="1">
      <alignment horizontal="left" vertical="center"/>
      <protection hidden="1"/>
    </xf>
    <xf numFmtId="0" fontId="6" fillId="0" borderId="136" xfId="0" applyFont="1" applyFill="1" applyBorder="1" applyAlignment="1" applyProtection="1">
      <alignment vertical="center" wrapText="1"/>
      <protection hidden="1"/>
    </xf>
    <xf numFmtId="0" fontId="6" fillId="0" borderId="136" xfId="0" applyFont="1" applyFill="1" applyBorder="1" applyAlignment="1" applyProtection="1">
      <alignment vertical="center"/>
      <protection hidden="1"/>
    </xf>
    <xf numFmtId="0" fontId="105" fillId="0" borderId="136" xfId="0" applyFont="1" applyFill="1" applyBorder="1" applyAlignment="1" applyProtection="1">
      <alignment vertical="center"/>
      <protection hidden="1"/>
    </xf>
    <xf numFmtId="0" fontId="17" fillId="0" borderId="136" xfId="0" applyFont="1" applyFill="1" applyBorder="1" applyAlignment="1" applyProtection="1">
      <alignment vertical="center" wrapText="1"/>
      <protection hidden="1"/>
    </xf>
    <xf numFmtId="0" fontId="23" fillId="0" borderId="136" xfId="1" applyFont="1" applyFill="1" applyBorder="1" applyAlignment="1" applyProtection="1">
      <alignment vertical="center"/>
      <protection hidden="1"/>
    </xf>
    <xf numFmtId="0" fontId="23" fillId="0" borderId="136" xfId="1" applyFont="1" applyFill="1" applyBorder="1" applyAlignment="1" applyProtection="1">
      <alignment horizontal="left" vertical="top"/>
      <protection hidden="1"/>
    </xf>
    <xf numFmtId="0" fontId="23" fillId="0" borderId="178" xfId="1" applyFont="1" applyFill="1" applyBorder="1" applyAlignment="1" applyProtection="1">
      <alignment horizontal="left" vertical="top"/>
      <protection hidden="1"/>
    </xf>
    <xf numFmtId="0" fontId="37" fillId="0" borderId="0" xfId="1" applyFont="1" applyFill="1" applyBorder="1" applyAlignment="1" applyProtection="1">
      <alignment horizontal="center" vertical="center" wrapText="1"/>
      <protection hidden="1"/>
    </xf>
    <xf numFmtId="0" fontId="62" fillId="5" borderId="26" xfId="1" applyFont="1" applyFill="1" applyBorder="1" applyAlignment="1" applyProtection="1">
      <alignment vertical="top"/>
      <protection hidden="1"/>
    </xf>
    <xf numFmtId="0" fontId="31" fillId="5" borderId="5" xfId="1" applyFont="1" applyFill="1" applyBorder="1" applyAlignment="1" applyProtection="1">
      <alignment vertical="top"/>
      <protection hidden="1"/>
    </xf>
    <xf numFmtId="0" fontId="29" fillId="0" borderId="0" xfId="1" applyFont="1" applyBorder="1" applyAlignment="1" applyProtection="1">
      <alignment horizontal="left" vertical="top"/>
      <protection hidden="1"/>
    </xf>
    <xf numFmtId="0" fontId="23" fillId="0" borderId="0" xfId="1" applyFont="1" applyBorder="1" applyAlignment="1" applyProtection="1">
      <alignment horizontal="center" vertical="top"/>
      <protection hidden="1"/>
    </xf>
    <xf numFmtId="0" fontId="23" fillId="0" borderId="0" xfId="1" applyFont="1" applyBorder="1" applyAlignment="1" applyProtection="1">
      <alignment vertical="top"/>
      <protection hidden="1"/>
    </xf>
    <xf numFmtId="0" fontId="62" fillId="5" borderId="26" xfId="1" applyFont="1" applyFill="1" applyBorder="1" applyAlignment="1" applyProtection="1">
      <alignment vertical="center"/>
      <protection hidden="1"/>
    </xf>
    <xf numFmtId="0" fontId="31" fillId="5" borderId="5" xfId="1" applyFont="1" applyFill="1" applyBorder="1" applyAlignment="1" applyProtection="1">
      <alignment vertical="center"/>
      <protection hidden="1"/>
    </xf>
    <xf numFmtId="0" fontId="23" fillId="0" borderId="0" xfId="1" applyFont="1" applyBorder="1" applyAlignment="1" applyProtection="1">
      <alignment horizontal="left" vertical="top"/>
      <protection hidden="1"/>
    </xf>
    <xf numFmtId="0" fontId="23" fillId="0" borderId="0" xfId="1" applyFont="1" applyFill="1" applyBorder="1" applyAlignment="1" applyProtection="1">
      <alignment horizontal="left" vertical="top"/>
      <protection hidden="1"/>
    </xf>
    <xf numFmtId="0" fontId="29" fillId="0" borderId="0" xfId="1" applyFont="1" applyFill="1" applyBorder="1" applyAlignment="1" applyProtection="1">
      <alignment horizontal="left" vertical="top"/>
      <protection hidden="1"/>
    </xf>
    <xf numFmtId="0" fontId="32" fillId="0" borderId="0" xfId="1" applyFont="1" applyFill="1" applyBorder="1" applyAlignment="1" applyProtection="1">
      <alignment horizontal="left" vertical="top"/>
      <protection hidden="1"/>
    </xf>
    <xf numFmtId="0" fontId="18" fillId="0" borderId="0" xfId="1" applyFill="1" applyBorder="1" applyAlignment="1" applyProtection="1">
      <alignment horizontal="left" vertical="top"/>
      <protection hidden="1"/>
    </xf>
    <xf numFmtId="0" fontId="32" fillId="0" borderId="134" xfId="1" applyFont="1" applyFill="1" applyBorder="1" applyAlignment="1" applyProtection="1">
      <alignment horizontal="left" vertical="top"/>
      <protection hidden="1"/>
    </xf>
    <xf numFmtId="0" fontId="32" fillId="0" borderId="139" xfId="1" applyFont="1" applyFill="1" applyBorder="1" applyAlignment="1" applyProtection="1">
      <alignment horizontal="left" vertical="top"/>
      <protection hidden="1"/>
    </xf>
    <xf numFmtId="0" fontId="32" fillId="0" borderId="140" xfId="1" applyFont="1" applyFill="1" applyBorder="1" applyAlignment="1" applyProtection="1">
      <alignment horizontal="left" vertical="top"/>
      <protection hidden="1"/>
    </xf>
    <xf numFmtId="0" fontId="24" fillId="0" borderId="0" xfId="1" applyFont="1" applyFill="1" applyBorder="1" applyAlignment="1" applyProtection="1">
      <alignment vertical="center"/>
      <protection hidden="1"/>
    </xf>
    <xf numFmtId="0" fontId="35" fillId="0" borderId="0" xfId="1" applyFont="1" applyBorder="1" applyAlignment="1" applyProtection="1">
      <alignment vertical="center"/>
      <protection hidden="1"/>
    </xf>
    <xf numFmtId="0" fontId="46" fillId="0" borderId="0" xfId="1" applyFont="1" applyFill="1" applyBorder="1" applyAlignment="1" applyProtection="1">
      <alignment vertical="center"/>
      <protection hidden="1"/>
    </xf>
    <xf numFmtId="0" fontId="39" fillId="0" borderId="0" xfId="1" applyFont="1" applyFill="1" applyBorder="1" applyAlignment="1" applyProtection="1">
      <alignment horizontal="center" vertical="center"/>
      <protection hidden="1"/>
    </xf>
    <xf numFmtId="0" fontId="36" fillId="0" borderId="0" xfId="1" applyFont="1" applyFill="1" applyBorder="1" applyAlignment="1" applyProtection="1">
      <alignment horizontal="left" vertical="top"/>
      <protection hidden="1"/>
    </xf>
    <xf numFmtId="0" fontId="18" fillId="0" borderId="0" xfId="1" applyFont="1" applyFill="1" applyBorder="1" applyAlignment="1" applyProtection="1">
      <alignment vertical="center"/>
      <protection hidden="1"/>
    </xf>
    <xf numFmtId="0" fontId="19" fillId="0" borderId="0" xfId="1" applyFont="1" applyBorder="1" applyAlignment="1" applyProtection="1">
      <alignment vertical="center"/>
      <protection hidden="1"/>
    </xf>
    <xf numFmtId="0" fontId="48" fillId="0" borderId="0" xfId="1" applyFont="1" applyBorder="1" applyAlignment="1" applyProtection="1">
      <alignment horizontal="center" vertical="center"/>
      <protection hidden="1"/>
    </xf>
    <xf numFmtId="49" fontId="48" fillId="0" borderId="0" xfId="1" applyNumberFormat="1" applyFont="1" applyBorder="1" applyAlignment="1" applyProtection="1">
      <alignment horizontal="center" vertical="center"/>
      <protection hidden="1"/>
    </xf>
    <xf numFmtId="0" fontId="18" fillId="0" borderId="0" xfId="1" applyBorder="1" applyAlignment="1" applyProtection="1">
      <alignment vertical="center"/>
      <protection hidden="1"/>
    </xf>
    <xf numFmtId="0" fontId="18" fillId="0" borderId="0" xfId="1" applyFill="1" applyBorder="1" applyAlignment="1" applyProtection="1">
      <alignment horizontal="left" vertical="center" wrapText="1"/>
      <protection hidden="1"/>
    </xf>
    <xf numFmtId="0" fontId="35" fillId="0" borderId="0" xfId="1" applyFont="1" applyBorder="1" applyAlignment="1" applyProtection="1">
      <alignment horizontal="left" vertical="center"/>
      <protection hidden="1"/>
    </xf>
    <xf numFmtId="0" fontId="23" fillId="3" borderId="0" xfId="1" applyFont="1" applyFill="1" applyAlignment="1" applyProtection="1">
      <alignment vertical="center"/>
      <protection hidden="1"/>
    </xf>
    <xf numFmtId="0" fontId="47" fillId="0" borderId="0" xfId="1" applyFont="1" applyAlignment="1" applyProtection="1">
      <alignment vertical="center"/>
      <protection hidden="1"/>
    </xf>
    <xf numFmtId="0" fontId="31" fillId="0" borderId="0" xfId="1" applyFont="1" applyFill="1" applyBorder="1" applyAlignment="1" applyProtection="1">
      <alignment horizontal="left" vertical="center"/>
      <protection hidden="1"/>
    </xf>
    <xf numFmtId="0" fontId="38" fillId="0" borderId="0" xfId="1" applyFont="1" applyFill="1" applyBorder="1" applyAlignment="1" applyProtection="1">
      <alignment horizontal="left" vertical="center" wrapText="1"/>
      <protection hidden="1"/>
    </xf>
    <xf numFmtId="0" fontId="29" fillId="0" borderId="0" xfId="1" applyFont="1" applyFill="1" applyAlignment="1" applyProtection="1">
      <alignment horizontal="left" vertical="top"/>
      <protection hidden="1"/>
    </xf>
    <xf numFmtId="0" fontId="23" fillId="0" borderId="0" xfId="1" applyFont="1" applyFill="1" applyBorder="1" applyAlignment="1" applyProtection="1">
      <alignment vertical="center"/>
      <protection hidden="1"/>
    </xf>
    <xf numFmtId="0" fontId="46" fillId="0" borderId="0" xfId="1" applyFont="1" applyBorder="1" applyAlignment="1" applyProtection="1">
      <alignment horizontal="center" vertical="center"/>
      <protection hidden="1"/>
    </xf>
    <xf numFmtId="49" fontId="23" fillId="0" borderId="0" xfId="1" applyNumberFormat="1" applyFont="1" applyAlignment="1" applyProtection="1">
      <alignment vertical="center"/>
      <protection hidden="1"/>
    </xf>
    <xf numFmtId="0" fontId="44" fillId="0" borderId="0" xfId="1" applyFont="1" applyFill="1" applyBorder="1" applyAlignment="1" applyProtection="1">
      <alignment horizontal="center" vertical="center"/>
      <protection hidden="1"/>
    </xf>
    <xf numFmtId="0" fontId="18" fillId="0" borderId="0" xfId="1" applyFill="1" applyBorder="1" applyAlignment="1" applyProtection="1">
      <alignment vertical="center"/>
      <protection hidden="1"/>
    </xf>
    <xf numFmtId="0" fontId="23" fillId="0" borderId="0" xfId="1" applyFont="1" applyFill="1" applyBorder="1" applyAlignment="1" applyProtection="1">
      <alignment horizontal="right" vertical="center"/>
      <protection hidden="1"/>
    </xf>
    <xf numFmtId="0" fontId="26" fillId="0" borderId="0" xfId="1" applyFont="1" applyFill="1" applyBorder="1" applyAlignment="1" applyProtection="1">
      <alignment horizontal="center" vertical="center"/>
      <protection hidden="1"/>
    </xf>
    <xf numFmtId="0" fontId="18" fillId="0" borderId="0" xfId="1" applyFill="1" applyBorder="1" applyAlignment="1" applyProtection="1">
      <alignment horizontal="center" vertical="center"/>
      <protection hidden="1"/>
    </xf>
    <xf numFmtId="0" fontId="18" fillId="0" borderId="0" xfId="1" applyFill="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29" fillId="0" borderId="0" xfId="1" applyFont="1" applyAlignment="1" applyProtection="1">
      <alignment horizontal="right" vertical="top"/>
      <protection hidden="1"/>
    </xf>
    <xf numFmtId="0" fontId="52" fillId="0" borderId="0" xfId="1" applyFont="1" applyBorder="1" applyAlignment="1" applyProtection="1">
      <alignment vertical="center"/>
      <protection hidden="1"/>
    </xf>
    <xf numFmtId="49" fontId="53" fillId="0" borderId="0" xfId="1" applyNumberFormat="1" applyFont="1" applyBorder="1" applyAlignment="1" applyProtection="1">
      <alignment vertical="center"/>
      <protection hidden="1"/>
    </xf>
    <xf numFmtId="0" fontId="53" fillId="0" borderId="0" xfId="1" applyFont="1" applyBorder="1" applyAlignment="1" applyProtection="1">
      <alignment vertical="center" wrapText="1"/>
      <protection hidden="1"/>
    </xf>
    <xf numFmtId="0" fontId="52" fillId="0" borderId="0" xfId="1" applyFont="1" applyBorder="1" applyAlignment="1" applyProtection="1">
      <alignment vertical="center" wrapText="1"/>
      <protection hidden="1"/>
    </xf>
    <xf numFmtId="0" fontId="54" fillId="0" borderId="0" xfId="1" applyFont="1" applyFill="1" applyBorder="1" applyAlignment="1" applyProtection="1">
      <alignment horizontal="left" vertical="center" wrapText="1" shrinkToFit="1"/>
      <protection hidden="1"/>
    </xf>
    <xf numFmtId="0" fontId="47" fillId="2" borderId="0" xfId="1" applyFont="1" applyFill="1" applyBorder="1" applyAlignment="1" applyProtection="1">
      <alignment horizontal="center" vertical="center" shrinkToFit="1"/>
      <protection hidden="1"/>
    </xf>
    <xf numFmtId="0" fontId="43" fillId="0" borderId="0" xfId="1" applyFont="1" applyFill="1" applyBorder="1" applyAlignment="1" applyProtection="1">
      <alignment horizontal="left" vertical="center" wrapText="1"/>
      <protection hidden="1"/>
    </xf>
    <xf numFmtId="0" fontId="35" fillId="0" borderId="0" xfId="1" applyFont="1" applyFill="1" applyBorder="1" applyAlignment="1" applyProtection="1">
      <alignment vertical="top"/>
      <protection hidden="1"/>
    </xf>
    <xf numFmtId="0" fontId="48" fillId="0" borderId="0" xfId="1" applyFont="1" applyAlignment="1" applyProtection="1">
      <alignment horizontal="center" vertical="center"/>
      <protection hidden="1"/>
    </xf>
    <xf numFmtId="0" fontId="55" fillId="0" borderId="0" xfId="1" applyFont="1" applyAlignment="1" applyProtection="1">
      <alignment vertical="center"/>
      <protection hidden="1"/>
    </xf>
    <xf numFmtId="0" fontId="93" fillId="0" borderId="0" xfId="1" applyFont="1" applyBorder="1" applyAlignment="1" applyProtection="1">
      <alignment horizontal="center" vertical="center" shrinkToFit="1"/>
      <protection hidden="1"/>
    </xf>
    <xf numFmtId="0" fontId="29" fillId="0" borderId="0" xfId="1" applyFont="1" applyFill="1" applyBorder="1" applyAlignment="1" applyProtection="1">
      <alignment horizontal="center" vertical="center"/>
      <protection hidden="1"/>
    </xf>
    <xf numFmtId="0" fontId="33" fillId="0" borderId="0" xfId="1" applyFont="1" applyBorder="1" applyAlignment="1" applyProtection="1">
      <alignment horizontal="center" vertical="center"/>
      <protection hidden="1"/>
    </xf>
    <xf numFmtId="0" fontId="111" fillId="0" borderId="0" xfId="1" applyFont="1" applyAlignment="1" applyProtection="1">
      <alignment vertical="center"/>
      <protection hidden="1"/>
    </xf>
    <xf numFmtId="0" fontId="32" fillId="0" borderId="0" xfId="1" applyFont="1" applyFill="1" applyBorder="1" applyAlignment="1" applyProtection="1">
      <alignment horizontal="center" vertical="center"/>
      <protection hidden="1"/>
    </xf>
    <xf numFmtId="0" fontId="45" fillId="0" borderId="0" xfId="1" applyFont="1" applyFill="1" applyBorder="1" applyAlignment="1" applyProtection="1">
      <alignment horizontal="center" vertical="center"/>
      <protection hidden="1"/>
    </xf>
    <xf numFmtId="0" fontId="6" fillId="0" borderId="0" xfId="3" applyFont="1" applyProtection="1">
      <protection hidden="1"/>
    </xf>
    <xf numFmtId="0" fontId="122" fillId="0" borderId="0" xfId="1" applyFont="1" applyBorder="1" applyAlignment="1" applyProtection="1">
      <alignment horizontal="right" vertical="center"/>
      <protection hidden="1"/>
    </xf>
    <xf numFmtId="0" fontId="5" fillId="0" borderId="0" xfId="3" applyFont="1" applyBorder="1" applyProtection="1">
      <protection hidden="1"/>
    </xf>
    <xf numFmtId="0" fontId="5" fillId="0" borderId="0" xfId="3" applyFont="1" applyProtection="1">
      <protection hidden="1"/>
    </xf>
    <xf numFmtId="0" fontId="5" fillId="0" borderId="0" xfId="3" applyFont="1" applyBorder="1" applyAlignment="1" applyProtection="1">
      <alignment horizontal="left" vertical="center"/>
      <protection hidden="1"/>
    </xf>
    <xf numFmtId="0" fontId="6" fillId="0" borderId="0" xfId="3" applyFont="1" applyBorder="1" applyProtection="1">
      <protection hidden="1"/>
    </xf>
    <xf numFmtId="0" fontId="5" fillId="0" borderId="0" xfId="3" applyFont="1" applyAlignment="1" applyProtection="1">
      <alignment vertical="center"/>
      <protection hidden="1"/>
    </xf>
    <xf numFmtId="0" fontId="9" fillId="0" borderId="0" xfId="3" applyFont="1" applyAlignment="1" applyProtection="1">
      <alignment vertical="center"/>
      <protection hidden="1"/>
    </xf>
    <xf numFmtId="0" fontId="9" fillId="0" borderId="0" xfId="3" applyFont="1" applyProtection="1">
      <protection hidden="1"/>
    </xf>
    <xf numFmtId="0" fontId="6" fillId="0" borderId="0" xfId="3" applyFont="1" applyAlignment="1" applyProtection="1">
      <alignment vertical="center"/>
      <protection hidden="1"/>
    </xf>
    <xf numFmtId="0" fontId="8" fillId="0" borderId="0" xfId="3" applyFont="1" applyAlignment="1" applyProtection="1">
      <alignment vertical="center"/>
      <protection hidden="1"/>
    </xf>
    <xf numFmtId="0" fontId="6" fillId="0" borderId="5" xfId="3" applyFont="1" applyBorder="1" applyProtection="1">
      <protection hidden="1"/>
    </xf>
    <xf numFmtId="0" fontId="6" fillId="0" borderId="0" xfId="3" applyFont="1" applyBorder="1" applyAlignment="1" applyProtection="1">
      <alignment horizontal="center" vertical="center"/>
      <protection hidden="1"/>
    </xf>
    <xf numFmtId="0" fontId="6" fillId="0" borderId="0" xfId="3" applyFont="1" applyBorder="1" applyAlignment="1" applyProtection="1">
      <protection hidden="1"/>
    </xf>
    <xf numFmtId="0" fontId="6" fillId="0" borderId="0" xfId="3" applyFont="1" applyBorder="1" applyAlignment="1" applyProtection="1">
      <alignment vertical="center"/>
      <protection hidden="1"/>
    </xf>
    <xf numFmtId="0" fontId="172" fillId="0" borderId="0" xfId="3" applyFont="1" applyAlignment="1" applyProtection="1">
      <alignment horizontal="left" vertical="center"/>
      <protection hidden="1"/>
    </xf>
    <xf numFmtId="0" fontId="5" fillId="0" borderId="0" xfId="3" applyFont="1" applyAlignment="1" applyProtection="1">
      <alignment horizontal="center" vertical="center" shrinkToFit="1"/>
      <protection hidden="1"/>
    </xf>
    <xf numFmtId="0" fontId="145" fillId="0" borderId="0" xfId="4" applyNumberFormat="1" applyFont="1" applyBorder="1" applyAlignment="1" applyProtection="1">
      <alignment vertical="center"/>
      <protection hidden="1"/>
    </xf>
    <xf numFmtId="0" fontId="167" fillId="0" borderId="0" xfId="4" applyNumberFormat="1" applyFont="1" applyBorder="1" applyAlignment="1" applyProtection="1">
      <alignment horizontal="left" vertical="center" shrinkToFit="1"/>
      <protection hidden="1"/>
    </xf>
    <xf numFmtId="0" fontId="60"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horizontal="center" vertical="center"/>
      <protection hidden="1"/>
    </xf>
    <xf numFmtId="0" fontId="165" fillId="20" borderId="2" xfId="4" applyNumberFormat="1" applyFont="1" applyFill="1" applyBorder="1" applyAlignment="1" applyProtection="1">
      <alignment vertical="center"/>
      <protection hidden="1"/>
    </xf>
    <xf numFmtId="0" fontId="165" fillId="20" borderId="3" xfId="4" applyNumberFormat="1" applyFont="1" applyFill="1" applyBorder="1" applyAlignment="1" applyProtection="1">
      <alignment vertical="center"/>
      <protection hidden="1"/>
    </xf>
    <xf numFmtId="0" fontId="193" fillId="20" borderId="1" xfId="4" applyNumberFormat="1" applyFont="1" applyFill="1" applyBorder="1" applyAlignment="1" applyProtection="1">
      <alignment vertical="center"/>
      <protection hidden="1"/>
    </xf>
    <xf numFmtId="0" fontId="193" fillId="20" borderId="2" xfId="4" applyNumberFormat="1" applyFont="1" applyFill="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horizontal="center" vertical="center" wrapText="1"/>
      <protection hidden="1"/>
    </xf>
    <xf numFmtId="0" fontId="60" fillId="0" borderId="0" xfId="4" applyNumberFormat="1" applyFont="1" applyBorder="1" applyAlignment="1" applyProtection="1">
      <alignment horizontal="center" vertical="center"/>
      <protection hidden="1"/>
    </xf>
    <xf numFmtId="0" fontId="60" fillId="0" borderId="0" xfId="4" applyNumberFormat="1" applyFont="1" applyBorder="1" applyAlignment="1" applyProtection="1">
      <alignment horizontal="left" vertical="center" wrapText="1"/>
      <protection hidden="1"/>
    </xf>
    <xf numFmtId="0" fontId="142" fillId="0" borderId="11" xfId="4" applyNumberFormat="1" applyFont="1" applyFill="1" applyBorder="1" applyAlignment="1" applyProtection="1">
      <alignment horizontal="left" vertical="center" shrinkToFit="1"/>
      <protection hidden="1"/>
    </xf>
    <xf numFmtId="0" fontId="60" fillId="14" borderId="0" xfId="4" applyNumberFormat="1" applyFont="1" applyFill="1" applyBorder="1" applyAlignment="1" applyProtection="1">
      <alignment vertical="center"/>
      <protection hidden="1"/>
    </xf>
    <xf numFmtId="0" fontId="60" fillId="15" borderId="0" xfId="4" applyNumberFormat="1" applyFont="1" applyFill="1" applyBorder="1" applyAlignment="1" applyProtection="1">
      <alignment vertical="center"/>
      <protection hidden="1"/>
    </xf>
    <xf numFmtId="49" fontId="60" fillId="18" borderId="0" xfId="4" applyNumberFormat="1" applyFont="1" applyFill="1" applyBorder="1" applyAlignment="1" applyProtection="1">
      <alignment horizontal="center" vertical="center"/>
      <protection hidden="1"/>
    </xf>
    <xf numFmtId="0" fontId="60" fillId="21" borderId="0" xfId="4" applyNumberFormat="1" applyFont="1" applyFill="1" applyBorder="1" applyAlignment="1" applyProtection="1">
      <alignment horizontal="center" vertical="center"/>
      <protection hidden="1"/>
    </xf>
    <xf numFmtId="0" fontId="190" fillId="13" borderId="0" xfId="4" applyNumberFormat="1" applyFont="1" applyFill="1" applyBorder="1" applyAlignment="1" applyProtection="1">
      <alignment vertical="center"/>
      <protection hidden="1"/>
    </xf>
    <xf numFmtId="0" fontId="60" fillId="0" borderId="139" xfId="4" applyNumberFormat="1" applyFont="1" applyBorder="1" applyAlignment="1" applyProtection="1">
      <alignment horizontal="center" vertical="center" wrapText="1"/>
      <protection hidden="1"/>
    </xf>
    <xf numFmtId="0" fontId="142" fillId="0" borderId="134" xfId="4" applyNumberFormat="1" applyFont="1" applyFill="1" applyBorder="1" applyAlignment="1" applyProtection="1">
      <alignment horizontal="left" vertical="center" shrinkToFit="1"/>
      <protection hidden="1"/>
    </xf>
    <xf numFmtId="0" fontId="142" fillId="0" borderId="139" xfId="4" applyNumberFormat="1" applyFont="1" applyFill="1" applyBorder="1" applyAlignment="1" applyProtection="1">
      <alignment horizontal="left" vertical="center" shrinkToFit="1"/>
      <protection hidden="1"/>
    </xf>
    <xf numFmtId="0" fontId="60" fillId="18" borderId="0" xfId="4" applyNumberFormat="1" applyFont="1" applyFill="1" applyAlignment="1" applyProtection="1">
      <alignment horizontal="center" vertical="center"/>
      <protection hidden="1"/>
    </xf>
    <xf numFmtId="0" fontId="145" fillId="0" borderId="134" xfId="4" applyNumberFormat="1" applyFont="1" applyFill="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159" fillId="0" borderId="0" xfId="4" applyNumberFormat="1" applyFont="1" applyBorder="1" applyAlignment="1" applyProtection="1">
      <alignment vertical="center" shrinkToFit="1"/>
      <protection hidden="1"/>
    </xf>
    <xf numFmtId="0" fontId="142" fillId="0" borderId="0" xfId="4" applyNumberFormat="1" applyFont="1" applyBorder="1" applyAlignment="1" applyProtection="1">
      <alignment horizontal="left" vertical="center" shrinkToFit="1"/>
      <protection hidden="1"/>
    </xf>
    <xf numFmtId="0" fontId="164" fillId="0" borderId="39" xfId="4" applyNumberFormat="1" applyFont="1" applyBorder="1" applyAlignment="1" applyProtection="1">
      <alignment vertical="center"/>
      <protection locked="0"/>
    </xf>
    <xf numFmtId="0" fontId="150" fillId="14" borderId="0" xfId="4" applyNumberFormat="1" applyFont="1" applyFill="1" applyAlignment="1" applyProtection="1">
      <alignment vertical="center"/>
      <protection hidden="1"/>
    </xf>
    <xf numFmtId="0" fontId="150" fillId="15" borderId="0" xfId="4" applyNumberFormat="1" applyFont="1" applyFill="1" applyAlignment="1" applyProtection="1">
      <alignment vertical="center"/>
      <protection hidden="1"/>
    </xf>
    <xf numFmtId="49" fontId="150" fillId="18" borderId="0" xfId="4" applyNumberFormat="1" applyFont="1" applyFill="1" applyAlignment="1" applyProtection="1">
      <alignment horizontal="center" vertical="center"/>
      <protection hidden="1"/>
    </xf>
    <xf numFmtId="0" fontId="150" fillId="21" borderId="0" xfId="4" applyNumberFormat="1" applyFont="1" applyFill="1" applyAlignment="1" applyProtection="1">
      <alignment horizontal="center" vertical="center"/>
      <protection hidden="1"/>
    </xf>
    <xf numFmtId="0" fontId="199" fillId="13" borderId="0" xfId="4" applyNumberFormat="1" applyFont="1" applyFill="1" applyAlignment="1" applyProtection="1">
      <alignment vertical="center"/>
      <protection hidden="1"/>
    </xf>
    <xf numFmtId="0" fontId="150" fillId="16" borderId="0" xfId="4" applyNumberFormat="1" applyFont="1" applyFill="1" applyAlignment="1" applyProtection="1">
      <alignment vertical="center"/>
      <protection hidden="1"/>
    </xf>
    <xf numFmtId="0" fontId="150" fillId="10" borderId="0" xfId="4" applyNumberFormat="1" applyFont="1" applyFill="1" applyBorder="1" applyAlignment="1" applyProtection="1">
      <alignment vertical="center"/>
      <protection hidden="1"/>
    </xf>
    <xf numFmtId="0" fontId="150" fillId="20" borderId="0" xfId="4" applyNumberFormat="1" applyFont="1" applyFill="1" applyBorder="1" applyAlignment="1" applyProtection="1">
      <alignment vertical="center"/>
      <protection hidden="1"/>
    </xf>
    <xf numFmtId="0" fontId="150" fillId="0" borderId="0" xfId="4" applyNumberFormat="1" applyFont="1" applyBorder="1" applyAlignment="1" applyProtection="1">
      <alignment vertical="center"/>
      <protection hidden="1"/>
    </xf>
    <xf numFmtId="0" fontId="150" fillId="14" borderId="0" xfId="4" applyNumberFormat="1" applyFont="1" applyFill="1" applyAlignment="1" applyProtection="1">
      <alignment horizontal="center" vertical="center"/>
      <protection hidden="1"/>
    </xf>
    <xf numFmtId="0" fontId="129" fillId="0" borderId="0" xfId="4" applyNumberFormat="1" applyFont="1" applyFill="1" applyBorder="1" applyAlignment="1" applyProtection="1">
      <alignment horizontal="left" vertical="center" shrinkToFit="1"/>
      <protection hidden="1"/>
    </xf>
    <xf numFmtId="0" fontId="164" fillId="0" borderId="0" xfId="4" applyNumberFormat="1" applyFont="1" applyFill="1" applyBorder="1" applyAlignment="1" applyProtection="1">
      <alignment horizontal="left" vertical="center" shrinkToFit="1"/>
      <protection hidden="1"/>
    </xf>
    <xf numFmtId="0" fontId="164" fillId="0" borderId="0" xfId="4" applyNumberFormat="1" applyFont="1" applyBorder="1" applyAlignment="1" applyProtection="1">
      <alignment horizontal="left" vertical="center" shrinkToFit="1"/>
      <protection hidden="1"/>
    </xf>
    <xf numFmtId="0" fontId="164" fillId="0" borderId="0" xfId="4" applyNumberFormat="1" applyFont="1" applyBorder="1" applyAlignment="1" applyProtection="1">
      <alignment vertical="center" shrinkToFit="1"/>
      <protection hidden="1"/>
    </xf>
    <xf numFmtId="0" fontId="164" fillId="0" borderId="0" xfId="4" applyNumberFormat="1" applyFont="1" applyAlignment="1" applyProtection="1">
      <alignment vertical="center" shrinkToFit="1"/>
      <protection hidden="1"/>
    </xf>
    <xf numFmtId="0" fontId="129" fillId="0" borderId="0" xfId="4" applyNumberFormat="1" applyFont="1" applyAlignment="1" applyProtection="1">
      <alignment vertical="center" shrinkToFit="1"/>
      <protection hidden="1"/>
    </xf>
    <xf numFmtId="0" fontId="129" fillId="0" borderId="0" xfId="4" applyNumberFormat="1" applyFont="1" applyFill="1" applyAlignment="1" applyProtection="1">
      <alignment vertical="center" shrinkToFit="1"/>
      <protection hidden="1"/>
    </xf>
    <xf numFmtId="0" fontId="129" fillId="0" borderId="0" xfId="4" applyNumberFormat="1" applyFont="1" applyFill="1" applyBorder="1" applyAlignment="1" applyProtection="1">
      <alignment horizontal="center" vertical="center" shrinkToFit="1"/>
      <protection hidden="1"/>
    </xf>
    <xf numFmtId="0" fontId="145" fillId="0" borderId="0" xfId="4" applyNumberFormat="1" applyFont="1" applyAlignment="1" applyProtection="1">
      <alignment vertical="center" shrinkToFit="1"/>
      <protection hidden="1"/>
    </xf>
    <xf numFmtId="0" fontId="60" fillId="0" borderId="0" xfId="4" applyNumberFormat="1" applyFont="1" applyAlignment="1" applyProtection="1">
      <alignment vertical="center" shrinkToFit="1"/>
      <protection hidden="1"/>
    </xf>
    <xf numFmtId="0" fontId="159" fillId="10" borderId="0" xfId="4" applyNumberFormat="1" applyFont="1" applyFill="1" applyBorder="1" applyAlignment="1" applyProtection="1">
      <alignment vertical="center" shrinkToFit="1"/>
      <protection hidden="1"/>
    </xf>
    <xf numFmtId="0" fontId="159" fillId="20" borderId="0" xfId="4" applyNumberFormat="1" applyFont="1" applyFill="1" applyBorder="1" applyAlignment="1" applyProtection="1">
      <alignment vertical="center" shrinkToFit="1"/>
      <protection hidden="1"/>
    </xf>
    <xf numFmtId="0" fontId="73" fillId="14" borderId="0" xfId="4" applyNumberFormat="1" applyFont="1" applyFill="1" applyAlignment="1" applyProtection="1">
      <alignment vertical="center" shrinkToFit="1"/>
      <protection hidden="1"/>
    </xf>
    <xf numFmtId="0" fontId="73" fillId="15" borderId="0" xfId="4" applyNumberFormat="1" applyFont="1" applyFill="1" applyAlignment="1" applyProtection="1">
      <alignment vertical="center" shrinkToFit="1"/>
      <protection hidden="1"/>
    </xf>
    <xf numFmtId="49" fontId="73" fillId="18" borderId="0" xfId="4" applyNumberFormat="1" applyFont="1" applyFill="1" applyAlignment="1" applyProtection="1">
      <alignment horizontal="center" vertical="center" shrinkToFit="1"/>
      <protection hidden="1"/>
    </xf>
    <xf numFmtId="0" fontId="73" fillId="21" borderId="0" xfId="4" applyNumberFormat="1" applyFont="1" applyFill="1" applyAlignment="1" applyProtection="1">
      <alignment horizontal="center" vertical="center" shrinkToFit="1"/>
      <protection hidden="1"/>
    </xf>
    <xf numFmtId="0" fontId="198" fillId="13" borderId="0" xfId="4" applyNumberFormat="1" applyFont="1" applyFill="1" applyAlignment="1" applyProtection="1">
      <alignment vertical="center" shrinkToFit="1"/>
      <protection hidden="1"/>
    </xf>
    <xf numFmtId="0" fontId="73" fillId="16" borderId="0" xfId="4" applyNumberFormat="1" applyFont="1" applyFill="1" applyAlignment="1" applyProtection="1">
      <alignment vertical="center" shrinkToFit="1"/>
      <protection hidden="1"/>
    </xf>
    <xf numFmtId="0" fontId="159" fillId="0" borderId="0" xfId="4" applyNumberFormat="1" applyFont="1" applyAlignment="1" applyProtection="1">
      <alignment vertical="center" shrinkToFit="1"/>
      <protection hidden="1"/>
    </xf>
    <xf numFmtId="0" fontId="73" fillId="20" borderId="0" xfId="4" applyNumberFormat="1" applyFont="1" applyFill="1" applyBorder="1" applyAlignment="1" applyProtection="1">
      <alignment vertical="center" shrinkToFit="1"/>
      <protection hidden="1"/>
    </xf>
    <xf numFmtId="0" fontId="60" fillId="0" borderId="0" xfId="4" applyNumberFormat="1" applyFont="1" applyBorder="1" applyAlignment="1" applyProtection="1">
      <alignment horizontal="left" vertical="center"/>
      <protection hidden="1"/>
    </xf>
    <xf numFmtId="0" fontId="60" fillId="0" borderId="0" xfId="4" applyNumberFormat="1" applyFont="1" applyBorder="1" applyAlignment="1" applyProtection="1">
      <alignment vertical="center"/>
      <protection hidden="1"/>
    </xf>
    <xf numFmtId="0" fontId="150" fillId="10" borderId="0" xfId="5" applyNumberFormat="1" applyFont="1" applyFill="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150" fillId="18" borderId="0" xfId="4" applyNumberFormat="1" applyFont="1" applyFill="1" applyAlignment="1" applyProtection="1">
      <alignment horizontal="center" vertical="center"/>
      <protection hidden="1"/>
    </xf>
    <xf numFmtId="0" fontId="26" fillId="0" borderId="0" xfId="1" applyFont="1" applyBorder="1" applyAlignment="1" applyProtection="1">
      <alignment horizontal="left" vertical="top" wrapText="1" shrinkToFit="1"/>
      <protection hidden="1"/>
    </xf>
    <xf numFmtId="0" fontId="107" fillId="0" borderId="0" xfId="1" applyFont="1" applyFill="1" applyBorder="1" applyAlignment="1" applyProtection="1">
      <alignment vertical="center" wrapText="1" shrinkToFit="1"/>
      <protection hidden="1"/>
    </xf>
    <xf numFmtId="0" fontId="60"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vertical="center" wrapText="1"/>
      <protection hidden="1"/>
    </xf>
    <xf numFmtId="0" fontId="60" fillId="0" borderId="0" xfId="4" applyNumberFormat="1" applyFont="1" applyBorder="1" applyAlignment="1" applyProtection="1">
      <alignment horizontal="left" vertical="center" wrapText="1"/>
      <protection hidden="1"/>
    </xf>
    <xf numFmtId="0" fontId="60" fillId="0" borderId="0" xfId="4" applyNumberFormat="1" applyFont="1" applyBorder="1" applyAlignment="1" applyProtection="1">
      <alignment horizontal="center" vertical="center" wrapText="1"/>
      <protection hidden="1"/>
    </xf>
    <xf numFmtId="0" fontId="60" fillId="0" borderId="0" xfId="4" applyNumberFormat="1" applyFont="1" applyBorder="1" applyAlignment="1" applyProtection="1">
      <alignment horizontal="center" vertical="center"/>
      <protection hidden="1"/>
    </xf>
    <xf numFmtId="0" fontId="60" fillId="0" borderId="4" xfId="4" applyNumberFormat="1" applyFont="1" applyBorder="1" applyAlignment="1" applyProtection="1">
      <alignment horizontal="center" vertical="center" wrapText="1"/>
      <protection hidden="1"/>
    </xf>
    <xf numFmtId="0" fontId="60" fillId="0" borderId="134" xfId="4" applyNumberFormat="1" applyFont="1" applyBorder="1" applyAlignment="1" applyProtection="1">
      <alignment horizontal="center" vertical="center" wrapText="1"/>
      <protection hidden="1"/>
    </xf>
    <xf numFmtId="0" fontId="47" fillId="2" borderId="52" xfId="1" applyFont="1" applyFill="1" applyBorder="1" applyAlignment="1" applyProtection="1">
      <alignment vertical="center" wrapText="1"/>
      <protection hidden="1"/>
    </xf>
    <xf numFmtId="0" fontId="202" fillId="0" borderId="25" xfId="0" applyFont="1" applyBorder="1" applyProtection="1">
      <protection hidden="1"/>
    </xf>
    <xf numFmtId="0" fontId="47" fillId="2" borderId="52" xfId="1" applyFont="1" applyFill="1" applyBorder="1" applyAlignment="1" applyProtection="1">
      <alignment vertical="top" wrapText="1"/>
      <protection hidden="1"/>
    </xf>
    <xf numFmtId="0" fontId="47" fillId="3" borderId="0" xfId="1" applyFont="1" applyFill="1" applyBorder="1" applyAlignment="1" applyProtection="1">
      <alignment horizontal="center" vertical="center" wrapText="1"/>
      <protection hidden="1"/>
    </xf>
    <xf numFmtId="0" fontId="47" fillId="3" borderId="0" xfId="1" applyFont="1" applyFill="1" applyBorder="1" applyAlignment="1" applyProtection="1">
      <alignment vertical="center" wrapText="1"/>
      <protection hidden="1"/>
    </xf>
    <xf numFmtId="0" fontId="33" fillId="0" borderId="0" xfId="1" applyFont="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25" fillId="0" borderId="52" xfId="1" applyFont="1" applyFill="1" applyBorder="1" applyAlignment="1" applyProtection="1">
      <alignment vertical="center" wrapText="1"/>
      <protection hidden="1"/>
    </xf>
    <xf numFmtId="0" fontId="25" fillId="0" borderId="0" xfId="1" applyFont="1" applyFill="1" applyBorder="1" applyAlignment="1" applyProtection="1">
      <alignment vertical="center" wrapText="1"/>
      <protection hidden="1"/>
    </xf>
    <xf numFmtId="0" fontId="25" fillId="0" borderId="0" xfId="1" applyFont="1" applyFill="1" applyBorder="1" applyAlignment="1" applyProtection="1">
      <alignment vertical="center"/>
      <protection hidden="1"/>
    </xf>
    <xf numFmtId="0" fontId="25" fillId="0" borderId="52" xfId="1" applyFont="1" applyFill="1" applyBorder="1" applyAlignment="1" applyProtection="1">
      <alignment vertical="center"/>
      <protection hidden="1"/>
    </xf>
    <xf numFmtId="0" fontId="25" fillId="0" borderId="5" xfId="1" applyFont="1" applyFill="1" applyBorder="1" applyAlignment="1" applyProtection="1">
      <alignment vertical="center"/>
      <protection hidden="1"/>
    </xf>
    <xf numFmtId="0" fontId="25" fillId="0" borderId="4" xfId="1" applyFont="1" applyFill="1" applyBorder="1" applyAlignment="1" applyProtection="1">
      <alignment vertical="center" wrapText="1"/>
      <protection hidden="1"/>
    </xf>
    <xf numFmtId="0" fontId="60" fillId="0" borderId="0" xfId="4" applyNumberFormat="1" applyFont="1" applyBorder="1" applyAlignment="1" applyProtection="1">
      <alignment vertical="center"/>
      <protection hidden="1"/>
    </xf>
    <xf numFmtId="0" fontId="129" fillId="0" borderId="0" xfId="4" applyNumberFormat="1" applyFont="1" applyBorder="1" applyAlignment="1" applyProtection="1">
      <alignment horizontal="left" vertical="center" shrinkToFit="1"/>
      <protection hidden="1"/>
    </xf>
    <xf numFmtId="0" fontId="60" fillId="0" borderId="0" xfId="4" applyNumberFormat="1" applyFont="1" applyBorder="1" applyAlignment="1" applyProtection="1">
      <alignment vertical="center" wrapText="1"/>
      <protection hidden="1"/>
    </xf>
    <xf numFmtId="0" fontId="60" fillId="0" borderId="0" xfId="4" applyNumberFormat="1" applyFont="1" applyBorder="1" applyAlignment="1" applyProtection="1">
      <alignment vertical="center"/>
      <protection hidden="1"/>
    </xf>
    <xf numFmtId="0" fontId="165" fillId="20" borderId="0" xfId="4" applyNumberFormat="1" applyFont="1" applyFill="1" applyAlignment="1" applyProtection="1">
      <alignment horizontal="right" vertical="center"/>
      <protection hidden="1"/>
    </xf>
    <xf numFmtId="0" fontId="60" fillId="0" borderId="0" xfId="4" applyNumberFormat="1" applyFont="1" applyBorder="1" applyAlignment="1" applyProtection="1">
      <alignment vertical="center"/>
      <protection hidden="1"/>
    </xf>
    <xf numFmtId="0" fontId="167" fillId="0" borderId="0" xfId="4" applyNumberFormat="1" applyFont="1" applyBorder="1" applyAlignment="1" applyProtection="1">
      <alignment horizontal="left" vertical="center" wrapText="1"/>
      <protection hidden="1"/>
    </xf>
    <xf numFmtId="0" fontId="0" fillId="3" borderId="0" xfId="0" applyFill="1"/>
    <xf numFmtId="0" fontId="206" fillId="3" borderId="0" xfId="0" applyFont="1" applyFill="1"/>
    <xf numFmtId="0" fontId="164" fillId="3" borderId="0" xfId="5" applyNumberFormat="1" applyFont="1" applyFill="1" applyBorder="1" applyAlignment="1" applyProtection="1">
      <alignment horizontal="left" vertical="center" wrapText="1"/>
      <protection hidden="1"/>
    </xf>
    <xf numFmtId="0" fontId="165" fillId="20" borderId="39" xfId="4" applyNumberFormat="1" applyFont="1" applyFill="1" applyBorder="1" applyAlignment="1" applyProtection="1">
      <alignment vertical="center"/>
      <protection hidden="1"/>
    </xf>
    <xf numFmtId="0" fontId="149" fillId="0" borderId="51" xfId="1" applyFont="1" applyBorder="1" applyAlignment="1" applyProtection="1">
      <alignment vertical="top" wrapText="1"/>
      <protection hidden="1"/>
    </xf>
    <xf numFmtId="0" fontId="207" fillId="0" borderId="51" xfId="1" applyFont="1" applyBorder="1" applyAlignment="1" applyProtection="1">
      <alignment vertical="center"/>
      <protection hidden="1"/>
    </xf>
    <xf numFmtId="0" fontId="25" fillId="0" borderId="0" xfId="1" applyFont="1" applyBorder="1" applyAlignment="1" applyProtection="1">
      <alignment vertical="center"/>
      <protection hidden="1"/>
    </xf>
    <xf numFmtId="0" fontId="208" fillId="0" borderId="0" xfId="1" applyFont="1" applyFill="1" applyBorder="1" applyAlignment="1" applyProtection="1">
      <alignment horizontal="center" vertical="center" textRotation="90" shrinkToFit="1"/>
      <protection hidden="1"/>
    </xf>
    <xf numFmtId="0" fontId="23" fillId="0" borderId="0" xfId="1" applyFont="1" applyFill="1" applyBorder="1" applyAlignment="1" applyProtection="1">
      <alignment horizontal="center" vertical="top" shrinkToFit="1"/>
      <protection hidden="1"/>
    </xf>
    <xf numFmtId="0" fontId="23" fillId="0" borderId="0" xfId="1" applyFont="1" applyFill="1" applyBorder="1" applyAlignment="1" applyProtection="1">
      <alignment horizontal="center" vertical="center" shrinkToFit="1"/>
      <protection hidden="1"/>
    </xf>
    <xf numFmtId="0" fontId="63" fillId="0" borderId="0" xfId="1" applyFont="1" applyFill="1" applyBorder="1" applyAlignment="1" applyProtection="1">
      <alignment vertical="center"/>
      <protection hidden="1"/>
    </xf>
    <xf numFmtId="0" fontId="47" fillId="0" borderId="0" xfId="1" applyFont="1" applyFill="1" applyBorder="1" applyAlignment="1" applyProtection="1">
      <alignment horizontal="center" vertical="center"/>
      <protection hidden="1"/>
    </xf>
    <xf numFmtId="0" fontId="93" fillId="0" borderId="0" xfId="1" applyFont="1" applyFill="1" applyAlignment="1" applyProtection="1">
      <alignment vertical="center" textRotation="255" shrinkToFit="1"/>
      <protection hidden="1"/>
    </xf>
    <xf numFmtId="0" fontId="18" fillId="0" borderId="0" xfId="1" applyFill="1" applyBorder="1" applyAlignment="1" applyProtection="1">
      <alignment vertical="center" wrapText="1"/>
      <protection hidden="1"/>
    </xf>
    <xf numFmtId="0" fontId="25" fillId="0" borderId="0" xfId="1" applyFont="1" applyBorder="1" applyAlignment="1" applyProtection="1">
      <alignment vertical="center"/>
      <protection hidden="1"/>
    </xf>
    <xf numFmtId="0" fontId="25" fillId="0" borderId="5" xfId="1" applyFont="1" applyBorder="1" applyAlignment="1" applyProtection="1">
      <alignment vertical="center"/>
      <protection hidden="1"/>
    </xf>
    <xf numFmtId="0" fontId="47" fillId="2" borderId="0" xfId="1" applyFont="1" applyFill="1" applyBorder="1" applyAlignment="1" applyProtection="1">
      <alignment vertical="center" wrapText="1"/>
      <protection hidden="1"/>
    </xf>
    <xf numFmtId="0" fontId="60"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horizontal="center" vertical="center" wrapText="1"/>
      <protection hidden="1"/>
    </xf>
    <xf numFmtId="0" fontId="212" fillId="2" borderId="57" xfId="1" applyFont="1" applyFill="1" applyBorder="1" applyAlignment="1" applyProtection="1">
      <alignment vertical="center" wrapText="1"/>
      <protection hidden="1"/>
    </xf>
    <xf numFmtId="0" fontId="212" fillId="2" borderId="0" xfId="1" applyFont="1" applyFill="1" applyBorder="1" applyAlignment="1" applyProtection="1">
      <alignment vertical="center" wrapText="1"/>
      <protection hidden="1"/>
    </xf>
    <xf numFmtId="0" fontId="212" fillId="2" borderId="51" xfId="1" applyFont="1" applyFill="1" applyBorder="1" applyAlignment="1" applyProtection="1">
      <alignment vertical="center" wrapText="1"/>
      <protection hidden="1"/>
    </xf>
    <xf numFmtId="0" fontId="23" fillId="0" borderId="0" xfId="1" applyFont="1" applyAlignment="1" applyProtection="1">
      <alignment vertical="center" wrapText="1"/>
      <protection hidden="1"/>
    </xf>
    <xf numFmtId="0" fontId="30" fillId="3" borderId="5" xfId="1" applyFont="1" applyFill="1" applyBorder="1" applyAlignment="1" applyProtection="1">
      <alignment vertical="center" wrapText="1"/>
      <protection hidden="1"/>
    </xf>
    <xf numFmtId="0" fontId="42" fillId="17" borderId="0" xfId="4" applyNumberFormat="1" applyFont="1" applyFill="1" applyAlignment="1" applyProtection="1">
      <alignment vertical="center"/>
      <protection hidden="1"/>
    </xf>
    <xf numFmtId="0" fontId="130" fillId="17" borderId="0" xfId="4" applyNumberFormat="1" applyFont="1" applyFill="1" applyAlignment="1" applyProtection="1">
      <alignment vertical="center"/>
      <protection hidden="1"/>
    </xf>
    <xf numFmtId="0" fontId="159" fillId="17" borderId="0" xfId="4" applyNumberFormat="1" applyFont="1" applyFill="1" applyAlignment="1" applyProtection="1">
      <alignment vertical="center" shrinkToFit="1"/>
      <protection hidden="1"/>
    </xf>
    <xf numFmtId="0" fontId="60" fillId="17" borderId="0" xfId="4" applyNumberFormat="1" applyFont="1" applyFill="1" applyAlignment="1" applyProtection="1">
      <alignment vertical="center"/>
      <protection hidden="1"/>
    </xf>
    <xf numFmtId="0" fontId="145" fillId="17" borderId="0" xfId="4" applyNumberFormat="1" applyFont="1" applyFill="1" applyAlignment="1" applyProtection="1">
      <alignment vertical="center"/>
      <protection hidden="1"/>
    </xf>
    <xf numFmtId="0" fontId="130" fillId="17" borderId="0" xfId="4" applyNumberFormat="1" applyFont="1" applyFill="1" applyBorder="1" applyAlignment="1" applyProtection="1">
      <alignment vertical="center"/>
      <protection hidden="1"/>
    </xf>
    <xf numFmtId="0" fontId="165" fillId="17" borderId="0" xfId="4" applyNumberFormat="1" applyFont="1" applyFill="1" applyAlignment="1" applyProtection="1">
      <alignment vertical="center"/>
      <protection hidden="1"/>
    </xf>
    <xf numFmtId="0" fontId="165" fillId="20" borderId="4" xfId="4" quotePrefix="1" applyNumberFormat="1" applyFont="1" applyFill="1" applyBorder="1" applyAlignment="1" applyProtection="1">
      <alignment vertical="center"/>
      <protection hidden="1"/>
    </xf>
    <xf numFmtId="0" fontId="25" fillId="0" borderId="0" xfId="1" applyFont="1" applyBorder="1" applyAlignment="1" applyProtection="1">
      <alignment vertical="center"/>
      <protection hidden="1"/>
    </xf>
    <xf numFmtId="0" fontId="25" fillId="0" borderId="5" xfId="1" applyFont="1" applyBorder="1" applyAlignment="1" applyProtection="1">
      <alignment vertical="center"/>
      <protection hidden="1"/>
    </xf>
    <xf numFmtId="0" fontId="25" fillId="0" borderId="165" xfId="1" applyFont="1" applyBorder="1" applyAlignment="1" applyProtection="1">
      <alignment vertical="center"/>
      <protection hidden="1"/>
    </xf>
    <xf numFmtId="0" fontId="25" fillId="0" borderId="168" xfId="1" applyFont="1" applyBorder="1" applyAlignment="1" applyProtection="1">
      <alignment vertical="center"/>
      <protection hidden="1"/>
    </xf>
    <xf numFmtId="0" fontId="25" fillId="0" borderId="168" xfId="1" applyFont="1" applyBorder="1" applyProtection="1">
      <protection hidden="1"/>
    </xf>
    <xf numFmtId="0" fontId="25" fillId="0" borderId="167" xfId="1" applyFont="1" applyBorder="1" applyAlignment="1" applyProtection="1">
      <alignment vertical="center"/>
      <protection hidden="1"/>
    </xf>
    <xf numFmtId="0" fontId="60" fillId="0" borderId="0" xfId="4" applyNumberFormat="1" applyFont="1" applyBorder="1" applyAlignment="1" applyProtection="1">
      <alignment vertical="center"/>
      <protection hidden="1"/>
    </xf>
    <xf numFmtId="0" fontId="167" fillId="0" borderId="0" xfId="4" applyNumberFormat="1" applyFont="1" applyBorder="1" applyAlignment="1" applyProtection="1">
      <alignment vertical="center" shrinkToFit="1"/>
      <protection hidden="1"/>
    </xf>
    <xf numFmtId="0" fontId="60" fillId="0" borderId="0" xfId="4" applyNumberFormat="1" applyFont="1" applyBorder="1" applyAlignment="1" applyProtection="1">
      <alignment vertical="center"/>
      <protection hidden="1"/>
    </xf>
    <xf numFmtId="0" fontId="60" fillId="0" borderId="0" xfId="4" applyNumberFormat="1" applyFont="1" applyBorder="1" applyAlignment="1" applyProtection="1">
      <alignment horizontal="left" vertical="center" wrapText="1"/>
      <protection hidden="1"/>
    </xf>
    <xf numFmtId="0" fontId="60" fillId="0" borderId="0" xfId="4" applyNumberFormat="1" applyFont="1" applyBorder="1" applyAlignment="1" applyProtection="1">
      <alignment horizontal="center" vertical="center" wrapText="1"/>
      <protection hidden="1"/>
    </xf>
    <xf numFmtId="0" fontId="47" fillId="2" borderId="0" xfId="1" applyFont="1" applyFill="1" applyBorder="1" applyAlignment="1" applyProtection="1">
      <alignment vertical="top" wrapText="1"/>
      <protection hidden="1"/>
    </xf>
    <xf numFmtId="0" fontId="47" fillId="2" borderId="52" xfId="1" applyFont="1" applyFill="1" applyBorder="1" applyAlignment="1" applyProtection="1">
      <alignment horizontal="center" vertical="center" wrapText="1"/>
      <protection hidden="1"/>
    </xf>
    <xf numFmtId="0" fontId="25" fillId="0" borderId="25" xfId="1" applyFont="1" applyBorder="1" applyProtection="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0" fillId="0" borderId="0" xfId="0" applyFont="1" applyAlignment="1" applyProtection="1">
      <alignment horizontal="left"/>
      <protection hidden="1"/>
    </xf>
    <xf numFmtId="0" fontId="10" fillId="0" borderId="0" xfId="0" applyFont="1" applyAlignment="1" applyProtection="1">
      <alignment horizontal="center" vertical="center"/>
      <protection hidden="1"/>
    </xf>
    <xf numFmtId="0" fontId="6" fillId="0" borderId="0" xfId="0" applyFont="1" applyBorder="1" applyAlignment="1" applyProtection="1">
      <alignment horizontal="left"/>
      <protection hidden="1"/>
    </xf>
    <xf numFmtId="0" fontId="6" fillId="0" borderId="0" xfId="0" applyFont="1" applyBorder="1" applyAlignment="1" applyProtection="1">
      <alignment horizontal="left" vertical="center"/>
      <protection hidden="1"/>
    </xf>
    <xf numFmtId="0" fontId="137" fillId="0" borderId="0" xfId="0" applyFont="1" applyBorder="1" applyAlignment="1" applyProtection="1">
      <alignment vertical="center"/>
      <protection hidden="1"/>
    </xf>
    <xf numFmtId="0" fontId="114" fillId="0" borderId="0" xfId="1" applyFont="1" applyAlignment="1" applyProtection="1">
      <alignment vertical="center" wrapText="1"/>
      <protection hidden="1"/>
    </xf>
    <xf numFmtId="0" fontId="52" fillId="0" borderId="160" xfId="1" applyFont="1" applyBorder="1" applyAlignment="1" applyProtection="1">
      <alignment vertical="center"/>
      <protection hidden="1"/>
    </xf>
    <xf numFmtId="0" fontId="15" fillId="0" borderId="0" xfId="0" applyFont="1" applyAlignment="1" applyProtection="1">
      <protection hidden="1"/>
    </xf>
    <xf numFmtId="0" fontId="213" fillId="0" borderId="0" xfId="0" applyFont="1" applyAlignment="1" applyProtection="1">
      <protection hidden="1"/>
    </xf>
    <xf numFmtId="0" fontId="125" fillId="0" borderId="0" xfId="0" applyFont="1" applyAlignment="1" applyProtection="1">
      <protection hidden="1"/>
    </xf>
    <xf numFmtId="0" fontId="125" fillId="0" borderId="0" xfId="0" applyFont="1" applyBorder="1" applyAlignment="1" applyProtection="1">
      <alignment vertical="center"/>
      <protection hidden="1"/>
    </xf>
    <xf numFmtId="0" fontId="137" fillId="0" borderId="88" xfId="0" applyFont="1" applyBorder="1" applyAlignment="1" applyProtection="1">
      <alignment vertical="center"/>
      <protection hidden="1"/>
    </xf>
    <xf numFmtId="0" fontId="10" fillId="0" borderId="87" xfId="0" applyFont="1" applyBorder="1" applyAlignment="1" applyProtection="1">
      <alignment vertical="center"/>
      <protection hidden="1"/>
    </xf>
    <xf numFmtId="0" fontId="10" fillId="0" borderId="88" xfId="0" applyFont="1" applyBorder="1" applyAlignment="1" applyProtection="1">
      <alignment vertical="center"/>
      <protection hidden="1"/>
    </xf>
    <xf numFmtId="0" fontId="114" fillId="0" borderId="87" xfId="1" applyFont="1" applyBorder="1" applyAlignment="1" applyProtection="1">
      <alignment vertical="center"/>
      <protection hidden="1"/>
    </xf>
    <xf numFmtId="0" fontId="114" fillId="0" borderId="88" xfId="1" applyFont="1" applyBorder="1" applyAlignment="1" applyProtection="1">
      <alignment vertical="center" wrapText="1"/>
      <protection hidden="1"/>
    </xf>
    <xf numFmtId="0" fontId="42" fillId="0" borderId="0" xfId="1" applyFont="1" applyBorder="1" applyAlignment="1" applyProtection="1">
      <alignment vertical="center"/>
      <protection hidden="1"/>
    </xf>
    <xf numFmtId="0" fontId="114" fillId="0" borderId="88" xfId="1" applyFont="1" applyBorder="1" applyAlignment="1" applyProtection="1">
      <alignment vertical="center"/>
      <protection hidden="1"/>
    </xf>
    <xf numFmtId="0" fontId="114" fillId="0" borderId="89" xfId="1" applyFont="1" applyBorder="1" applyAlignment="1" applyProtection="1">
      <alignment vertical="center"/>
      <protection hidden="1"/>
    </xf>
    <xf numFmtId="0" fontId="114" fillId="0" borderId="90" xfId="1" applyFont="1" applyBorder="1" applyAlignment="1" applyProtection="1">
      <alignment vertical="center"/>
      <protection hidden="1"/>
    </xf>
    <xf numFmtId="0" fontId="30" fillId="0" borderId="90" xfId="1" applyFont="1" applyBorder="1" applyAlignment="1" applyProtection="1">
      <alignment horizontal="center" vertical="center"/>
      <protection hidden="1"/>
    </xf>
    <xf numFmtId="0" fontId="114" fillId="0" borderId="90" xfId="1" applyFont="1" applyBorder="1" applyAlignment="1" applyProtection="1">
      <alignment horizontal="left" vertical="center" wrapText="1"/>
      <protection hidden="1"/>
    </xf>
    <xf numFmtId="0" fontId="114" fillId="0" borderId="91" xfId="1" applyFont="1" applyBorder="1" applyAlignment="1" applyProtection="1">
      <alignment vertical="center" wrapText="1"/>
      <protection hidden="1"/>
    </xf>
    <xf numFmtId="0" fontId="30" fillId="0" borderId="0" xfId="1" applyFont="1" applyBorder="1" applyAlignment="1" applyProtection="1">
      <alignment horizontal="center" vertical="center"/>
      <protection hidden="1"/>
    </xf>
    <xf numFmtId="0" fontId="114" fillId="0" borderId="0" xfId="1" applyFont="1" applyAlignment="1" applyProtection="1">
      <alignment horizontal="left" vertical="center" wrapText="1"/>
      <protection hidden="1"/>
    </xf>
    <xf numFmtId="0" fontId="137" fillId="0" borderId="134" xfId="0" applyFont="1" applyBorder="1" applyAlignment="1" applyProtection="1">
      <alignment vertical="center"/>
      <protection hidden="1"/>
    </xf>
    <xf numFmtId="0" fontId="137" fillId="0" borderId="139" xfId="0" applyFont="1" applyBorder="1" applyAlignment="1" applyProtection="1">
      <alignment vertical="center"/>
      <protection hidden="1"/>
    </xf>
    <xf numFmtId="0" fontId="5" fillId="0" borderId="139" xfId="0" applyFont="1" applyBorder="1" applyAlignment="1" applyProtection="1">
      <alignment vertical="center"/>
      <protection hidden="1"/>
    </xf>
    <xf numFmtId="0" fontId="137" fillId="0" borderId="140" xfId="0" applyFont="1" applyBorder="1" applyAlignment="1" applyProtection="1">
      <alignment vertical="center"/>
      <protection hidden="1"/>
    </xf>
    <xf numFmtId="0" fontId="26" fillId="0" borderId="0" xfId="1" applyFont="1" applyBorder="1" applyAlignment="1" applyProtection="1">
      <alignment horizontal="center" vertical="center"/>
      <protection hidden="1"/>
    </xf>
    <xf numFmtId="0" fontId="114" fillId="0" borderId="0" xfId="1" applyFont="1" applyBorder="1" applyAlignment="1" applyProtection="1">
      <alignment vertical="center" wrapText="1"/>
      <protection hidden="1"/>
    </xf>
    <xf numFmtId="0" fontId="114" fillId="0" borderId="25" xfId="1" applyFont="1" applyBorder="1" applyAlignment="1" applyProtection="1">
      <alignment vertical="center" wrapText="1"/>
      <protection hidden="1"/>
    </xf>
    <xf numFmtId="0" fontId="214" fillId="0" borderId="0" xfId="1" applyFont="1" applyBorder="1" applyAlignment="1" applyProtection="1">
      <alignment vertical="center" wrapText="1"/>
      <protection hidden="1"/>
    </xf>
    <xf numFmtId="0" fontId="114" fillId="0" borderId="31" xfId="1" applyFont="1" applyBorder="1" applyAlignment="1" applyProtection="1">
      <alignment vertical="center" wrapText="1"/>
      <protection hidden="1"/>
    </xf>
    <xf numFmtId="0" fontId="5" fillId="0" borderId="25" xfId="0" applyFont="1" applyBorder="1" applyAlignment="1" applyProtection="1">
      <alignment vertical="center"/>
      <protection hidden="1"/>
    </xf>
    <xf numFmtId="0" fontId="30" fillId="0" borderId="0" xfId="1" applyFont="1" applyBorder="1" applyAlignment="1" applyProtection="1">
      <alignment vertical="center" wrapText="1"/>
      <protection hidden="1"/>
    </xf>
    <xf numFmtId="0" fontId="5" fillId="0" borderId="31" xfId="0" applyFont="1" applyBorder="1" applyAlignment="1" applyProtection="1">
      <alignment vertical="center"/>
      <protection hidden="1"/>
    </xf>
    <xf numFmtId="0" fontId="172" fillId="0" borderId="0" xfId="0" applyFont="1" applyBorder="1" applyAlignment="1" applyProtection="1">
      <alignment vertical="center"/>
      <protection hidden="1"/>
    </xf>
    <xf numFmtId="0" fontId="69" fillId="0" borderId="1" xfId="0" applyFont="1" applyBorder="1" applyAlignment="1" applyProtection="1">
      <alignment horizontal="left" vertical="center" shrinkToFit="1"/>
      <protection hidden="1"/>
    </xf>
    <xf numFmtId="0" fontId="69" fillId="0" borderId="30" xfId="0" applyFont="1" applyBorder="1" applyAlignment="1" applyProtection="1">
      <alignment horizontal="left" vertical="center" shrinkToFit="1"/>
      <protection hidden="1"/>
    </xf>
    <xf numFmtId="0" fontId="69" fillId="0" borderId="0" xfId="0" applyFont="1" applyBorder="1" applyAlignment="1" applyProtection="1">
      <alignment horizontal="left" vertical="center" shrinkToFit="1"/>
      <protection hidden="1"/>
    </xf>
    <xf numFmtId="0" fontId="69" fillId="0" borderId="31" xfId="0" applyFont="1" applyBorder="1" applyAlignment="1" applyProtection="1">
      <alignment horizontal="left" vertical="center" shrinkToFit="1"/>
      <protection hidden="1"/>
    </xf>
    <xf numFmtId="0" fontId="69" fillId="0" borderId="5" xfId="0" applyFont="1" applyBorder="1" applyAlignment="1" applyProtection="1">
      <alignment horizontal="left" vertical="center" shrinkToFit="1"/>
      <protection hidden="1"/>
    </xf>
    <xf numFmtId="0" fontId="69" fillId="0" borderId="27" xfId="0" applyFont="1" applyBorder="1" applyAlignment="1" applyProtection="1">
      <alignment horizontal="left" vertical="center" shrinkToFit="1"/>
      <protection hidden="1"/>
    </xf>
    <xf numFmtId="0" fontId="69" fillId="0" borderId="1" xfId="0" applyFont="1" applyBorder="1" applyAlignment="1" applyProtection="1">
      <alignment vertical="center" shrinkToFit="1"/>
      <protection hidden="1"/>
    </xf>
    <xf numFmtId="0" fontId="69" fillId="0" borderId="0" xfId="0" applyFont="1" applyBorder="1" applyAlignment="1" applyProtection="1">
      <alignment vertical="center" shrinkToFit="1"/>
      <protection hidden="1"/>
    </xf>
    <xf numFmtId="0" fontId="69" fillId="0" borderId="5" xfId="0" applyFont="1" applyBorder="1" applyAlignment="1" applyProtection="1">
      <alignment vertical="center" shrinkToFit="1"/>
      <protection hidden="1"/>
    </xf>
    <xf numFmtId="0" fontId="69" fillId="0" borderId="30" xfId="0" applyFont="1" applyBorder="1" applyAlignment="1" applyProtection="1">
      <alignment vertical="center" shrinkToFit="1"/>
      <protection hidden="1"/>
    </xf>
    <xf numFmtId="0" fontId="69" fillId="0" borderId="31" xfId="0" applyFont="1" applyBorder="1" applyAlignment="1" applyProtection="1">
      <alignment vertical="center" shrinkToFit="1"/>
      <protection hidden="1"/>
    </xf>
    <xf numFmtId="0" fontId="69" fillId="0" borderId="27" xfId="0" applyFont="1" applyBorder="1" applyAlignment="1" applyProtection="1">
      <alignment vertical="center" shrinkToFit="1"/>
      <protection hidden="1"/>
    </xf>
    <xf numFmtId="0" fontId="164" fillId="0" borderId="0" xfId="0" applyFont="1" applyFill="1" applyBorder="1" applyAlignment="1" applyProtection="1">
      <alignment horizontal="center" vertical="center"/>
      <protection locked="0" hidden="1"/>
    </xf>
    <xf numFmtId="0" fontId="38" fillId="0" borderId="0" xfId="1"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0" fontId="118" fillId="0" borderId="0" xfId="0" applyFont="1" applyBorder="1" applyAlignment="1" applyProtection="1">
      <alignment vertical="center" wrapText="1"/>
      <protection hidden="1"/>
    </xf>
    <xf numFmtId="0" fontId="164" fillId="0" borderId="0" xfId="0" applyFont="1" applyFill="1" applyBorder="1" applyAlignment="1" applyProtection="1">
      <alignment horizontal="center" vertical="center"/>
      <protection locked="0" hidden="1"/>
    </xf>
    <xf numFmtId="0" fontId="10" fillId="0" borderId="0" xfId="0" applyFont="1" applyBorder="1" applyAlignment="1" applyProtection="1">
      <alignment horizontal="left" vertical="center"/>
      <protection hidden="1"/>
    </xf>
    <xf numFmtId="0" fontId="118" fillId="0" borderId="0" xfId="0" applyFont="1" applyBorder="1" applyAlignment="1" applyProtection="1">
      <alignment vertical="center" wrapText="1"/>
      <protection hidden="1"/>
    </xf>
    <xf numFmtId="0" fontId="30" fillId="0" borderId="0" xfId="1" applyFont="1" applyBorder="1" applyAlignment="1" applyProtection="1">
      <alignment horizontal="center" vertical="center"/>
      <protection hidden="1"/>
    </xf>
    <xf numFmtId="0" fontId="38" fillId="0" borderId="0" xfId="1" applyFont="1" applyBorder="1" applyAlignment="1" applyProtection="1">
      <alignment horizontal="left" vertical="center" wrapText="1"/>
      <protection hidden="1"/>
    </xf>
    <xf numFmtId="0" fontId="6" fillId="0" borderId="0" xfId="0" applyFont="1" applyBorder="1" applyAlignment="1" applyProtection="1">
      <alignment vertical="center"/>
      <protection hidden="1"/>
    </xf>
    <xf numFmtId="0" fontId="23" fillId="0" borderId="5" xfId="1" applyFont="1" applyBorder="1" applyAlignment="1" applyProtection="1">
      <alignment vertical="center"/>
      <protection hidden="1"/>
    </xf>
    <xf numFmtId="0" fontId="69" fillId="0" borderId="139" xfId="1" applyFont="1" applyBorder="1" applyAlignment="1" applyProtection="1">
      <alignment vertical="center" textRotation="90"/>
      <protection hidden="1"/>
    </xf>
    <xf numFmtId="0" fontId="69" fillId="0" borderId="0" xfId="1" applyFont="1" applyBorder="1" applyAlignment="1" applyProtection="1">
      <alignment vertical="center" textRotation="90"/>
      <protection hidden="1"/>
    </xf>
    <xf numFmtId="0" fontId="216" fillId="0" borderId="0" xfId="0" applyFont="1" applyBorder="1" applyAlignment="1" applyProtection="1">
      <alignment horizontal="center" vertical="center"/>
      <protection hidden="1"/>
    </xf>
    <xf numFmtId="0" fontId="218" fillId="0" borderId="0" xfId="0" applyFont="1" applyBorder="1" applyAlignment="1" applyProtection="1">
      <alignment vertical="center" shrinkToFit="1"/>
      <protection hidden="1"/>
    </xf>
    <xf numFmtId="0" fontId="125" fillId="0" borderId="0" xfId="0" applyFont="1" applyBorder="1" applyAlignment="1" applyProtection="1">
      <alignment horizontal="left" vertical="center"/>
      <protection hidden="1"/>
    </xf>
    <xf numFmtId="0" fontId="218" fillId="0" borderId="87" xfId="0" applyFont="1" applyBorder="1" applyAlignment="1" applyProtection="1">
      <alignment vertical="center" shrinkToFit="1"/>
      <protection hidden="1"/>
    </xf>
    <xf numFmtId="0" fontId="8" fillId="0" borderId="0" xfId="0" applyFont="1" applyBorder="1" applyAlignment="1" applyProtection="1">
      <alignment vertical="center"/>
      <protection hidden="1"/>
    </xf>
    <xf numFmtId="0" fontId="137" fillId="0" borderId="87" xfId="0" applyFont="1" applyBorder="1" applyAlignment="1" applyProtection="1">
      <alignment vertical="center"/>
      <protection hidden="1"/>
    </xf>
    <xf numFmtId="0" fontId="220" fillId="0" borderId="0" xfId="1" applyFont="1" applyBorder="1" applyAlignment="1" applyProtection="1">
      <alignment horizontal="left" vertic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0" fillId="0" borderId="90" xfId="0" applyBorder="1" applyProtection="1">
      <protection hidden="1"/>
    </xf>
    <xf numFmtId="0" fontId="5" fillId="0" borderId="90" xfId="0" applyFont="1" applyBorder="1" applyAlignment="1" applyProtection="1">
      <alignment vertical="center"/>
      <protection hidden="1"/>
    </xf>
    <xf numFmtId="0" fontId="5" fillId="0" borderId="275" xfId="0" applyFont="1" applyBorder="1" applyAlignment="1" applyProtection="1">
      <alignment vertical="center"/>
      <protection hidden="1"/>
    </xf>
    <xf numFmtId="0" fontId="114" fillId="0" borderId="274" xfId="1" applyFont="1" applyBorder="1" applyAlignment="1" applyProtection="1">
      <alignment horizontal="left" vertical="center" wrapText="1"/>
      <protection hidden="1"/>
    </xf>
    <xf numFmtId="0" fontId="38" fillId="0" borderId="0" xfId="1" applyFont="1" applyBorder="1" applyAlignment="1" applyProtection="1">
      <alignment horizontal="left" vertical="center" wrapText="1"/>
      <protection hidden="1"/>
    </xf>
    <xf numFmtId="0" fontId="8" fillId="0" borderId="274" xfId="0" applyFont="1" applyBorder="1" applyAlignment="1" applyProtection="1">
      <alignment vertical="center"/>
      <protection hidden="1"/>
    </xf>
    <xf numFmtId="0" fontId="105" fillId="0" borderId="90" xfId="0" applyFont="1" applyBorder="1" applyAlignment="1" applyProtection="1">
      <protection hidden="1"/>
    </xf>
    <xf numFmtId="0" fontId="8" fillId="0" borderId="90" xfId="0" applyFont="1" applyBorder="1" applyAlignment="1" applyProtection="1">
      <alignment vertical="center"/>
      <protection hidden="1"/>
    </xf>
    <xf numFmtId="0" fontId="84" fillId="0" borderId="0" xfId="1" applyFont="1" applyBorder="1" applyAlignment="1" applyProtection="1">
      <alignment vertical="center"/>
      <protection hidden="1"/>
    </xf>
    <xf numFmtId="0" fontId="30" fillId="0" borderId="0" xfId="1" applyFont="1" applyAlignment="1" applyProtection="1">
      <alignment vertical="center"/>
      <protection hidden="1"/>
    </xf>
    <xf numFmtId="0" fontId="172" fillId="0" borderId="0" xfId="1" applyFont="1" applyAlignment="1" applyProtection="1">
      <alignment vertical="center"/>
      <protection hidden="1"/>
    </xf>
    <xf numFmtId="0" fontId="73" fillId="20" borderId="0" xfId="4" applyNumberFormat="1" applyFont="1" applyFill="1" applyBorder="1" applyAlignment="1" applyProtection="1">
      <alignment vertical="center"/>
      <protection hidden="1"/>
    </xf>
    <xf numFmtId="0" fontId="49" fillId="0" borderId="0" xfId="0" applyFont="1" applyFill="1" applyBorder="1" applyAlignment="1" applyProtection="1">
      <alignment horizontal="left" vertical="center"/>
      <protection hidden="1"/>
    </xf>
    <xf numFmtId="0" fontId="142" fillId="0" borderId="0" xfId="4" applyNumberFormat="1" applyFont="1" applyBorder="1" applyAlignment="1" applyProtection="1">
      <alignment horizontal="left" vertical="center"/>
      <protection hidden="1"/>
    </xf>
    <xf numFmtId="0" fontId="60" fillId="0" borderId="0" xfId="4"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129" fillId="0" borderId="0" xfId="4" applyNumberFormat="1" applyFont="1" applyBorder="1" applyAlignment="1" applyProtection="1">
      <alignment horizontal="left" vertical="center" shrinkToFit="1"/>
      <protection hidden="1"/>
    </xf>
    <xf numFmtId="0" fontId="60" fillId="0" borderId="0" xfId="4" applyNumberFormat="1" applyFont="1" applyBorder="1" applyAlignment="1" applyProtection="1">
      <alignment horizontal="center" vertical="center" wrapText="1"/>
      <protection hidden="1"/>
    </xf>
    <xf numFmtId="0" fontId="47" fillId="2" borderId="0" xfId="1" applyFont="1" applyFill="1" applyBorder="1" applyAlignment="1" applyProtection="1">
      <alignment vertical="top" wrapText="1"/>
      <protection hidden="1"/>
    </xf>
    <xf numFmtId="0" fontId="47" fillId="2" borderId="52" xfId="1" applyFont="1" applyFill="1" applyBorder="1" applyAlignment="1" applyProtection="1">
      <alignment horizontal="center" vertical="top" wrapText="1"/>
      <protection hidden="1"/>
    </xf>
    <xf numFmtId="0" fontId="47" fillId="2" borderId="0" xfId="1" applyFont="1" applyFill="1" applyBorder="1" applyAlignment="1" applyProtection="1">
      <alignment horizontal="center" vertical="top" wrapText="1"/>
      <protection hidden="1"/>
    </xf>
    <xf numFmtId="0" fontId="47" fillId="2" borderId="4" xfId="1" applyFont="1" applyFill="1" applyBorder="1" applyAlignment="1" applyProtection="1">
      <alignment vertical="center" wrapText="1"/>
      <protection hidden="1"/>
    </xf>
    <xf numFmtId="0" fontId="47" fillId="2" borderId="5" xfId="1" applyFont="1" applyFill="1" applyBorder="1" applyAlignment="1" applyProtection="1">
      <alignment vertical="center" wrapText="1"/>
      <protection hidden="1"/>
    </xf>
    <xf numFmtId="0" fontId="47" fillId="2" borderId="161" xfId="1" applyFont="1" applyFill="1" applyBorder="1" applyAlignment="1" applyProtection="1">
      <alignment vertical="center" wrapText="1"/>
      <protection hidden="1"/>
    </xf>
    <xf numFmtId="0" fontId="60" fillId="0" borderId="0" xfId="5" applyNumberFormat="1" applyFont="1" applyBorder="1" applyAlignment="1" applyProtection="1">
      <alignment horizontal="left" vertical="center" wrapText="1"/>
      <protection hidden="1"/>
    </xf>
    <xf numFmtId="0" fontId="60" fillId="0" borderId="0" xfId="5" applyNumberFormat="1" applyFont="1" applyBorder="1" applyAlignment="1" applyProtection="1">
      <alignment horizontal="center" vertical="center" wrapText="1"/>
      <protection hidden="1"/>
    </xf>
    <xf numFmtId="0" fontId="60" fillId="0" borderId="0" xfId="5" applyNumberFormat="1" applyFont="1" applyBorder="1" applyAlignment="1" applyProtection="1">
      <alignment horizontal="center" vertical="center"/>
      <protection hidden="1"/>
    </xf>
    <xf numFmtId="0" fontId="123" fillId="0" borderId="0" xfId="4" applyNumberFormat="1" applyFont="1" applyBorder="1" applyAlignment="1" applyProtection="1">
      <alignment horizontal="center" vertical="center" wrapText="1"/>
      <protection hidden="1"/>
    </xf>
    <xf numFmtId="0" fontId="123" fillId="0" borderId="0" xfId="4" applyNumberFormat="1" applyFont="1" applyBorder="1" applyAlignment="1" applyProtection="1">
      <alignment horizontal="center" wrapText="1"/>
      <protection hidden="1"/>
    </xf>
    <xf numFmtId="0" fontId="25" fillId="0" borderId="0" xfId="1" applyFont="1" applyBorder="1" applyAlignment="1" applyProtection="1">
      <alignment vertical="center" wrapText="1"/>
      <protection hidden="1"/>
    </xf>
    <xf numFmtId="0" fontId="217" fillId="0" borderId="0" xfId="0" applyFont="1" applyFill="1" applyBorder="1" applyAlignment="1" applyProtection="1">
      <alignment vertical="center" wrapText="1"/>
      <protection hidden="1"/>
    </xf>
    <xf numFmtId="0" fontId="164" fillId="0" borderId="0" xfId="0" applyFont="1" applyFill="1" applyBorder="1" applyAlignment="1" applyProtection="1">
      <alignment vertical="center"/>
      <protection locked="0" hidden="1"/>
    </xf>
    <xf numFmtId="0" fontId="39" fillId="0" borderId="0" xfId="0" applyFont="1" applyBorder="1" applyAlignment="1" applyProtection="1">
      <alignment vertical="center" shrinkToFit="1"/>
      <protection hidden="1"/>
    </xf>
    <xf numFmtId="0" fontId="167" fillId="0" borderId="0" xfId="4" applyNumberFormat="1" applyFont="1" applyFill="1" applyAlignment="1" applyProtection="1">
      <alignment vertical="center"/>
      <protection hidden="1"/>
    </xf>
    <xf numFmtId="49" fontId="60" fillId="0" borderId="0" xfId="4" applyNumberFormat="1" applyFont="1" applyFill="1" applyAlignment="1" applyProtection="1">
      <alignment horizontal="center" vertical="center"/>
      <protection hidden="1"/>
    </xf>
    <xf numFmtId="0" fontId="60" fillId="0" borderId="0" xfId="4" applyNumberFormat="1" applyFont="1" applyFill="1" applyAlignment="1" applyProtection="1">
      <alignment horizontal="center" vertical="center"/>
      <protection hidden="1"/>
    </xf>
    <xf numFmtId="0" fontId="190" fillId="0" borderId="0" xfId="4" applyNumberFormat="1" applyFont="1" applyFill="1" applyAlignment="1" applyProtection="1">
      <alignment vertical="center"/>
      <protection hidden="1"/>
    </xf>
    <xf numFmtId="0" fontId="73" fillId="2" borderId="219" xfId="0" applyNumberFormat="1" applyFont="1" applyFill="1" applyBorder="1" applyAlignment="1" applyProtection="1">
      <alignment horizontal="center" vertical="center" shrinkToFit="1"/>
      <protection locked="0"/>
    </xf>
    <xf numFmtId="0" fontId="73" fillId="2" borderId="225" xfId="0" applyNumberFormat="1" applyFont="1" applyFill="1" applyBorder="1" applyAlignment="1" applyProtection="1">
      <alignment horizontal="center" vertical="center" shrinkToFit="1"/>
      <protection locked="0"/>
    </xf>
    <xf numFmtId="0" fontId="73" fillId="2" borderId="222" xfId="0" applyNumberFormat="1" applyFont="1" applyFill="1" applyBorder="1" applyAlignment="1" applyProtection="1">
      <alignment horizontal="center" vertical="center" shrinkToFit="1"/>
      <protection locked="0"/>
    </xf>
    <xf numFmtId="0" fontId="159" fillId="2" borderId="222" xfId="0" applyNumberFormat="1" applyFont="1" applyFill="1" applyBorder="1" applyAlignment="1" applyProtection="1">
      <alignment horizontal="center" vertical="center" shrinkToFit="1"/>
      <protection locked="0"/>
    </xf>
    <xf numFmtId="0" fontId="159" fillId="2" borderId="219" xfId="0" applyNumberFormat="1" applyFont="1" applyFill="1" applyBorder="1" applyAlignment="1" applyProtection="1">
      <alignment horizontal="center" vertical="center" shrinkToFit="1"/>
      <protection locked="0"/>
    </xf>
    <xf numFmtId="0" fontId="159" fillId="2" borderId="225" xfId="0" applyNumberFormat="1" applyFont="1" applyFill="1" applyBorder="1" applyAlignment="1" applyProtection="1">
      <alignment horizontal="center" vertical="center" shrinkToFit="1"/>
      <protection locked="0"/>
    </xf>
    <xf numFmtId="0" fontId="164" fillId="3" borderId="0" xfId="5" applyNumberFormat="1" applyFont="1" applyFill="1" applyBorder="1" applyAlignment="1" applyProtection="1">
      <alignment horizontal="left" vertical="center" wrapText="1"/>
      <protection hidden="1"/>
    </xf>
    <xf numFmtId="0" fontId="205" fillId="11" borderId="0" xfId="5" applyNumberFormat="1" applyFont="1" applyFill="1" applyAlignment="1" applyProtection="1">
      <alignment horizontal="center" vertical="center" wrapText="1"/>
      <protection hidden="1"/>
    </xf>
    <xf numFmtId="0" fontId="73" fillId="0" borderId="134" xfId="4" applyNumberFormat="1" applyFont="1" applyBorder="1" applyAlignment="1" applyProtection="1">
      <alignment vertical="center" textRotation="255" shrinkToFit="1"/>
      <protection hidden="1"/>
    </xf>
    <xf numFmtId="0" fontId="160" fillId="0" borderId="139" xfId="0" applyFont="1" applyBorder="1" applyAlignment="1" applyProtection="1">
      <alignment vertical="center" textRotation="255" shrinkToFit="1"/>
      <protection hidden="1"/>
    </xf>
    <xf numFmtId="0" fontId="160" fillId="0" borderId="140" xfId="0" applyFont="1" applyBorder="1" applyAlignment="1" applyProtection="1">
      <alignment vertical="center" textRotation="255" shrinkToFit="1"/>
      <protection hidden="1"/>
    </xf>
    <xf numFmtId="0" fontId="160" fillId="0" borderId="10" xfId="0" applyFont="1" applyBorder="1" applyAlignment="1" applyProtection="1">
      <alignment vertical="center" textRotation="255" shrinkToFit="1"/>
      <protection hidden="1"/>
    </xf>
    <xf numFmtId="0" fontId="160" fillId="0" borderId="11" xfId="0" applyFont="1" applyBorder="1" applyAlignment="1" applyProtection="1">
      <alignment vertical="center" textRotation="255" shrinkToFit="1"/>
      <protection hidden="1"/>
    </xf>
    <xf numFmtId="0" fontId="160" fillId="0" borderId="12" xfId="0" applyFont="1" applyBorder="1" applyAlignment="1" applyProtection="1">
      <alignment vertical="center" textRotation="255" shrinkToFit="1"/>
      <protection hidden="1"/>
    </xf>
    <xf numFmtId="0" fontId="60" fillId="3" borderId="18" xfId="0" applyNumberFormat="1" applyFont="1" applyFill="1" applyBorder="1" applyAlignment="1" applyProtection="1">
      <alignment vertical="center" wrapText="1"/>
      <protection hidden="1"/>
    </xf>
    <xf numFmtId="0" fontId="60" fillId="3" borderId="39" xfId="0" applyNumberFormat="1" applyFont="1" applyFill="1" applyBorder="1" applyAlignment="1" applyProtection="1">
      <alignment vertical="center" wrapText="1"/>
      <protection hidden="1"/>
    </xf>
    <xf numFmtId="0" fontId="60" fillId="3" borderId="39" xfId="0" applyNumberFormat="1" applyFont="1" applyFill="1" applyBorder="1" applyAlignment="1" applyProtection="1">
      <alignment horizontal="left" vertical="center"/>
      <protection hidden="1"/>
    </xf>
    <xf numFmtId="0" fontId="60" fillId="3" borderId="40" xfId="0" applyNumberFormat="1" applyFont="1" applyFill="1" applyBorder="1" applyAlignment="1" applyProtection="1">
      <alignment horizontal="left" vertical="center"/>
      <protection hidden="1"/>
    </xf>
    <xf numFmtId="0" fontId="161" fillId="2" borderId="134" xfId="0" applyNumberFormat="1" applyFont="1" applyFill="1" applyBorder="1" applyAlignment="1" applyProtection="1">
      <alignment horizontal="center" vertical="center" textRotation="255" shrinkToFit="1"/>
      <protection locked="0"/>
    </xf>
    <xf numFmtId="0" fontId="161" fillId="2" borderId="139" xfId="0" applyNumberFormat="1" applyFont="1" applyFill="1" applyBorder="1" applyAlignment="1" applyProtection="1">
      <alignment horizontal="center" vertical="center" textRotation="255" shrinkToFit="1"/>
      <protection locked="0"/>
    </xf>
    <xf numFmtId="0" fontId="161" fillId="2" borderId="140" xfId="0" applyNumberFormat="1" applyFont="1" applyFill="1" applyBorder="1" applyAlignment="1" applyProtection="1">
      <alignment horizontal="center" vertical="center" textRotation="255" shrinkToFit="1"/>
      <protection locked="0"/>
    </xf>
    <xf numFmtId="0" fontId="161" fillId="2" borderId="10" xfId="0" applyNumberFormat="1" applyFont="1" applyFill="1" applyBorder="1" applyAlignment="1" applyProtection="1">
      <alignment horizontal="center" vertical="center" textRotation="255" shrinkToFit="1"/>
      <protection locked="0"/>
    </xf>
    <xf numFmtId="0" fontId="161" fillId="2" borderId="11" xfId="0" applyNumberFormat="1" applyFont="1" applyFill="1" applyBorder="1" applyAlignment="1" applyProtection="1">
      <alignment horizontal="center" vertical="center" textRotation="255" shrinkToFit="1"/>
      <protection locked="0"/>
    </xf>
    <xf numFmtId="0" fontId="161" fillId="2" borderId="12" xfId="0" applyNumberFormat="1" applyFont="1" applyFill="1" applyBorder="1" applyAlignment="1" applyProtection="1">
      <alignment horizontal="center" vertical="center" textRotation="255" shrinkToFit="1"/>
      <protection locked="0"/>
    </xf>
    <xf numFmtId="0" fontId="148" fillId="3" borderId="39" xfId="0" applyNumberFormat="1" applyFont="1" applyFill="1" applyBorder="1" applyAlignment="1" applyProtection="1">
      <alignment horizontal="left" vertical="center"/>
      <protection hidden="1"/>
    </xf>
    <xf numFmtId="0" fontId="148" fillId="3" borderId="40" xfId="0" applyNumberFormat="1" applyFont="1" applyFill="1" applyBorder="1" applyAlignment="1" applyProtection="1">
      <alignment horizontal="left" vertical="center"/>
      <protection hidden="1"/>
    </xf>
    <xf numFmtId="0" fontId="148" fillId="3" borderId="18" xfId="0" applyNumberFormat="1" applyFont="1" applyFill="1" applyBorder="1" applyAlignment="1" applyProtection="1">
      <alignment vertical="center" wrapText="1"/>
      <protection hidden="1"/>
    </xf>
    <xf numFmtId="0" fontId="148" fillId="3" borderId="39" xfId="0" applyNumberFormat="1" applyFont="1" applyFill="1" applyBorder="1" applyAlignment="1" applyProtection="1">
      <alignment vertical="center" wrapText="1"/>
      <protection hidden="1"/>
    </xf>
    <xf numFmtId="0" fontId="60" fillId="3" borderId="231" xfId="0" applyNumberFormat="1" applyFont="1" applyFill="1" applyBorder="1" applyAlignment="1" applyProtection="1">
      <alignment horizontal="left" vertical="center"/>
      <protection hidden="1"/>
    </xf>
    <xf numFmtId="0" fontId="60" fillId="3" borderId="14" xfId="0" applyNumberFormat="1" applyFont="1" applyFill="1" applyBorder="1" applyAlignment="1" applyProtection="1">
      <alignment horizontal="left" vertical="center"/>
      <protection hidden="1"/>
    </xf>
    <xf numFmtId="0" fontId="60" fillId="3" borderId="15" xfId="0" applyNumberFormat="1" applyFont="1" applyFill="1" applyBorder="1" applyAlignment="1" applyProtection="1">
      <alignment horizontal="left" vertical="center"/>
      <protection hidden="1"/>
    </xf>
    <xf numFmtId="0" fontId="160" fillId="0" borderId="25" xfId="0" applyFont="1" applyBorder="1" applyAlignment="1" applyProtection="1">
      <alignment vertical="center" textRotation="255" shrinkToFit="1"/>
      <protection hidden="1"/>
    </xf>
    <xf numFmtId="0" fontId="160" fillId="0" borderId="0" xfId="0" applyFont="1" applyBorder="1" applyAlignment="1" applyProtection="1">
      <alignment vertical="center" textRotation="255" shrinkToFit="1"/>
      <protection hidden="1"/>
    </xf>
    <xf numFmtId="0" fontId="160" fillId="0" borderId="31" xfId="0" applyFont="1" applyBorder="1" applyAlignment="1" applyProtection="1">
      <alignment vertical="center" textRotation="255" shrinkToFit="1"/>
      <protection hidden="1"/>
    </xf>
    <xf numFmtId="0" fontId="60" fillId="3" borderId="96" xfId="0" applyNumberFormat="1" applyFont="1" applyFill="1" applyBorder="1" applyAlignment="1" applyProtection="1">
      <alignment horizontal="left" vertical="center"/>
      <protection hidden="1"/>
    </xf>
    <xf numFmtId="0" fontId="60" fillId="3" borderId="226" xfId="0" applyNumberFormat="1" applyFont="1" applyFill="1" applyBorder="1" applyAlignment="1" applyProtection="1">
      <alignment horizontal="left" vertical="center"/>
      <protection hidden="1"/>
    </xf>
    <xf numFmtId="0" fontId="165" fillId="20" borderId="17" xfId="4" applyNumberFormat="1" applyFont="1" applyFill="1" applyBorder="1" applyAlignment="1" applyProtection="1">
      <alignment horizontal="center" vertical="center"/>
      <protection hidden="1"/>
    </xf>
    <xf numFmtId="0" fontId="164" fillId="0" borderId="22" xfId="4" applyNumberFormat="1" applyFont="1" applyFill="1" applyBorder="1" applyAlignment="1" applyProtection="1">
      <alignment horizontal="center" vertical="center"/>
    </xf>
    <xf numFmtId="0" fontId="164" fillId="0" borderId="23" xfId="4" applyNumberFormat="1" applyFont="1" applyFill="1" applyBorder="1" applyAlignment="1" applyProtection="1">
      <alignment horizontal="center" vertical="center"/>
    </xf>
    <xf numFmtId="0" fontId="164" fillId="0" borderId="24" xfId="4" applyNumberFormat="1" applyFont="1" applyFill="1" applyBorder="1" applyAlignment="1" applyProtection="1">
      <alignment horizontal="center" vertical="center"/>
    </xf>
    <xf numFmtId="0" fontId="146" fillId="3" borderId="39" xfId="0" applyNumberFormat="1" applyFont="1" applyFill="1" applyBorder="1" applyAlignment="1" applyProtection="1">
      <alignment horizontal="left" vertical="center" wrapText="1"/>
      <protection hidden="1"/>
    </xf>
    <xf numFmtId="0" fontId="177" fillId="3" borderId="39" xfId="0" applyNumberFormat="1" applyFont="1" applyFill="1" applyBorder="1" applyAlignment="1" applyProtection="1">
      <alignment horizontal="left" vertical="center" wrapText="1"/>
      <protection hidden="1"/>
    </xf>
    <xf numFmtId="0" fontId="146" fillId="3" borderId="2" xfId="0" applyNumberFormat="1" applyFont="1" applyFill="1" applyBorder="1" applyAlignment="1" applyProtection="1">
      <alignment vertical="center" wrapText="1"/>
      <protection hidden="1"/>
    </xf>
    <xf numFmtId="0" fontId="146" fillId="3" borderId="1" xfId="0" applyNumberFormat="1" applyFont="1" applyFill="1" applyBorder="1" applyAlignment="1" applyProtection="1">
      <alignment vertical="center" wrapText="1"/>
      <protection hidden="1"/>
    </xf>
    <xf numFmtId="0" fontId="146" fillId="3" borderId="3" xfId="0" applyNumberFormat="1" applyFont="1" applyFill="1" applyBorder="1" applyAlignment="1" applyProtection="1">
      <alignment vertical="center" wrapText="1"/>
      <protection hidden="1"/>
    </xf>
    <xf numFmtId="0" fontId="146" fillId="3" borderId="4" xfId="0" applyNumberFormat="1" applyFont="1" applyFill="1" applyBorder="1" applyAlignment="1" applyProtection="1">
      <alignment vertical="center" wrapText="1"/>
      <protection hidden="1"/>
    </xf>
    <xf numFmtId="0" fontId="146" fillId="3" borderId="5" xfId="0" applyNumberFormat="1" applyFont="1" applyFill="1" applyBorder="1" applyAlignment="1" applyProtection="1">
      <alignment vertical="center" wrapText="1"/>
      <protection hidden="1"/>
    </xf>
    <xf numFmtId="0" fontId="146" fillId="3" borderId="6" xfId="0" applyNumberFormat="1" applyFont="1" applyFill="1" applyBorder="1" applyAlignment="1" applyProtection="1">
      <alignment vertical="center" wrapText="1"/>
      <protection hidden="1"/>
    </xf>
    <xf numFmtId="0" fontId="60" fillId="3" borderId="223" xfId="0" applyNumberFormat="1" applyFont="1" applyFill="1" applyBorder="1" applyAlignment="1" applyProtection="1">
      <alignment horizontal="left" vertical="center"/>
      <protection hidden="1"/>
    </xf>
    <xf numFmtId="0" fontId="60" fillId="3" borderId="224" xfId="0" applyNumberFormat="1" applyFont="1" applyFill="1" applyBorder="1" applyAlignment="1" applyProtection="1">
      <alignment horizontal="left" vertical="center"/>
      <protection hidden="1"/>
    </xf>
    <xf numFmtId="0" fontId="60" fillId="3" borderId="50" xfId="0" applyNumberFormat="1" applyFont="1" applyFill="1" applyBorder="1" applyAlignment="1" applyProtection="1">
      <alignment horizontal="left" vertical="center" wrapText="1"/>
      <protection hidden="1"/>
    </xf>
    <xf numFmtId="0" fontId="60" fillId="3" borderId="17" xfId="0" applyNumberFormat="1" applyFont="1" applyFill="1" applyBorder="1" applyAlignment="1" applyProtection="1">
      <alignment horizontal="left" vertical="center" wrapText="1"/>
      <protection hidden="1"/>
    </xf>
    <xf numFmtId="0" fontId="60" fillId="3" borderId="18" xfId="0" applyNumberFormat="1" applyFont="1" applyFill="1" applyBorder="1" applyAlignment="1" applyProtection="1">
      <alignment horizontal="left" vertical="center" wrapText="1"/>
      <protection hidden="1"/>
    </xf>
    <xf numFmtId="0" fontId="60" fillId="0" borderId="0" xfId="4" applyNumberFormat="1" applyFont="1" applyBorder="1" applyAlignment="1" applyProtection="1">
      <alignment horizontal="left" vertical="center"/>
      <protection hidden="1"/>
    </xf>
    <xf numFmtId="0" fontId="60" fillId="0" borderId="31" xfId="4" applyNumberFormat="1" applyFont="1" applyBorder="1" applyAlignment="1" applyProtection="1">
      <alignment horizontal="left" vertical="center"/>
      <protection hidden="1"/>
    </xf>
    <xf numFmtId="0" fontId="129" fillId="0" borderId="134" xfId="4" applyNumberFormat="1" applyFont="1" applyFill="1" applyBorder="1" applyAlignment="1" applyProtection="1">
      <alignment horizontal="left" vertical="center" wrapText="1" shrinkToFit="1"/>
      <protection hidden="1"/>
    </xf>
    <xf numFmtId="0" fontId="129" fillId="0" borderId="139" xfId="4" applyNumberFormat="1" applyFont="1" applyFill="1" applyBorder="1" applyAlignment="1" applyProtection="1">
      <alignment horizontal="left" vertical="center" shrinkToFit="1"/>
      <protection hidden="1"/>
    </xf>
    <xf numFmtId="0" fontId="129" fillId="0" borderId="46" xfId="4" applyNumberFormat="1" applyFont="1" applyFill="1" applyBorder="1" applyAlignment="1" applyProtection="1">
      <alignment horizontal="left" vertical="center" shrinkToFit="1"/>
      <protection hidden="1"/>
    </xf>
    <xf numFmtId="0" fontId="129" fillId="0" borderId="25" xfId="4" applyNumberFormat="1" applyFont="1" applyFill="1" applyBorder="1" applyAlignment="1" applyProtection="1">
      <alignment horizontal="left" vertical="center" shrinkToFit="1"/>
      <protection hidden="1"/>
    </xf>
    <xf numFmtId="0" fontId="129" fillId="0" borderId="0" xfId="4" applyNumberFormat="1" applyFont="1" applyFill="1" applyBorder="1" applyAlignment="1" applyProtection="1">
      <alignment horizontal="left" vertical="center" shrinkToFit="1"/>
      <protection hidden="1"/>
    </xf>
    <xf numFmtId="0" fontId="129" fillId="0" borderId="51" xfId="4" applyNumberFormat="1" applyFont="1" applyFill="1" applyBorder="1" applyAlignment="1" applyProtection="1">
      <alignment horizontal="left" vertical="center" shrinkToFit="1"/>
      <protection hidden="1"/>
    </xf>
    <xf numFmtId="0" fontId="129" fillId="0" borderId="10" xfId="4" applyNumberFormat="1" applyFont="1" applyFill="1" applyBorder="1" applyAlignment="1" applyProtection="1">
      <alignment horizontal="left" vertical="center" shrinkToFit="1"/>
      <protection hidden="1"/>
    </xf>
    <xf numFmtId="0" fontId="129" fillId="0" borderId="11" xfId="4" applyNumberFormat="1" applyFont="1" applyFill="1" applyBorder="1" applyAlignment="1" applyProtection="1">
      <alignment horizontal="left" vertical="center" shrinkToFit="1"/>
      <protection hidden="1"/>
    </xf>
    <xf numFmtId="0" fontId="129" fillId="0" borderId="42" xfId="4" applyNumberFormat="1" applyFont="1" applyFill="1" applyBorder="1" applyAlignment="1" applyProtection="1">
      <alignment horizontal="left" vertical="center" shrinkToFit="1"/>
      <protection hidden="1"/>
    </xf>
    <xf numFmtId="0" fontId="152" fillId="0" borderId="139" xfId="4" applyNumberFormat="1" applyFont="1" applyBorder="1" applyAlignment="1" applyProtection="1">
      <alignment vertical="center"/>
      <protection hidden="1"/>
    </xf>
    <xf numFmtId="0" fontId="150" fillId="0" borderId="0" xfId="4" applyNumberFormat="1" applyFont="1" applyAlignment="1" applyProtection="1">
      <alignment vertical="center" shrinkToFit="1"/>
      <protection hidden="1"/>
    </xf>
    <xf numFmtId="0" fontId="177" fillId="3" borderId="50" xfId="0" applyNumberFormat="1" applyFont="1" applyFill="1" applyBorder="1" applyAlignment="1" applyProtection="1">
      <alignment horizontal="left" vertical="center" wrapText="1"/>
      <protection hidden="1"/>
    </xf>
    <xf numFmtId="0" fontId="177" fillId="3" borderId="17" xfId="0" applyNumberFormat="1" applyFont="1" applyFill="1" applyBorder="1" applyAlignment="1" applyProtection="1">
      <alignment horizontal="left" vertical="center" wrapText="1"/>
      <protection hidden="1"/>
    </xf>
    <xf numFmtId="0" fontId="177" fillId="3" borderId="18" xfId="0" applyNumberFormat="1" applyFont="1" applyFill="1" applyBorder="1" applyAlignment="1" applyProtection="1">
      <alignment horizontal="left" vertical="center" wrapText="1"/>
      <protection hidden="1"/>
    </xf>
    <xf numFmtId="0" fontId="60" fillId="3" borderId="39" xfId="0" applyNumberFormat="1" applyFont="1" applyFill="1" applyBorder="1" applyAlignment="1" applyProtection="1">
      <alignment horizontal="left" vertical="center" wrapText="1"/>
      <protection hidden="1"/>
    </xf>
    <xf numFmtId="0" fontId="138" fillId="0" borderId="39" xfId="0" applyFont="1" applyBorder="1" applyAlignment="1" applyProtection="1">
      <alignment vertical="center" wrapText="1"/>
      <protection hidden="1"/>
    </xf>
    <xf numFmtId="0" fontId="190" fillId="3" borderId="2" xfId="0" applyNumberFormat="1" applyFont="1" applyFill="1" applyBorder="1" applyAlignment="1" applyProtection="1">
      <alignment vertical="center" wrapText="1"/>
      <protection hidden="1"/>
    </xf>
    <xf numFmtId="0" fontId="223" fillId="3" borderId="1" xfId="0" applyNumberFormat="1" applyFont="1" applyFill="1" applyBorder="1" applyAlignment="1" applyProtection="1">
      <alignment vertical="center" wrapText="1"/>
      <protection hidden="1"/>
    </xf>
    <xf numFmtId="0" fontId="223" fillId="3" borderId="3" xfId="0" applyNumberFormat="1" applyFont="1" applyFill="1" applyBorder="1" applyAlignment="1" applyProtection="1">
      <alignment vertical="center" wrapText="1"/>
      <protection hidden="1"/>
    </xf>
    <xf numFmtId="0" fontId="223" fillId="3" borderId="52" xfId="0" applyNumberFormat="1" applyFont="1" applyFill="1" applyBorder="1" applyAlignment="1" applyProtection="1">
      <alignment vertical="center" wrapText="1"/>
      <protection hidden="1"/>
    </xf>
    <xf numFmtId="0" fontId="223" fillId="3" borderId="0" xfId="0" applyNumberFormat="1" applyFont="1" applyFill="1" applyBorder="1" applyAlignment="1" applyProtection="1">
      <alignment vertical="center" wrapText="1"/>
      <protection hidden="1"/>
    </xf>
    <xf numFmtId="0" fontId="223" fillId="3" borderId="51" xfId="0" applyNumberFormat="1" applyFont="1" applyFill="1" applyBorder="1" applyAlignment="1" applyProtection="1">
      <alignment vertical="center" wrapText="1"/>
      <protection hidden="1"/>
    </xf>
    <xf numFmtId="0" fontId="223" fillId="3" borderId="4" xfId="0" applyNumberFormat="1" applyFont="1" applyFill="1" applyBorder="1" applyAlignment="1" applyProtection="1">
      <alignment vertical="center" wrapText="1"/>
      <protection hidden="1"/>
    </xf>
    <xf numFmtId="0" fontId="223" fillId="3" borderId="5" xfId="0" applyNumberFormat="1" applyFont="1" applyFill="1" applyBorder="1" applyAlignment="1" applyProtection="1">
      <alignment vertical="center" wrapText="1"/>
      <protection hidden="1"/>
    </xf>
    <xf numFmtId="0" fontId="223" fillId="3" borderId="6" xfId="0" applyNumberFormat="1" applyFont="1" applyFill="1" applyBorder="1" applyAlignment="1" applyProtection="1">
      <alignment vertical="center" wrapText="1"/>
      <protection hidden="1"/>
    </xf>
    <xf numFmtId="0" fontId="73" fillId="2" borderId="222" xfId="0" applyNumberFormat="1" applyFont="1" applyFill="1" applyBorder="1" applyAlignment="1" applyProtection="1">
      <alignment horizontal="center" vertical="center" shrinkToFit="1"/>
      <protection locked="0"/>
    </xf>
    <xf numFmtId="0" fontId="173" fillId="2" borderId="219" xfId="0" applyFont="1" applyFill="1" applyBorder="1" applyAlignment="1" applyProtection="1">
      <alignment horizontal="center" vertical="center" shrinkToFit="1"/>
      <protection locked="0"/>
    </xf>
    <xf numFmtId="0" fontId="148" fillId="3" borderId="16" xfId="0" applyNumberFormat="1" applyFont="1" applyFill="1" applyBorder="1" applyAlignment="1" applyProtection="1">
      <alignment vertical="center" wrapText="1"/>
      <protection hidden="1"/>
    </xf>
    <xf numFmtId="0" fontId="0" fillId="0" borderId="17" xfId="0" applyBorder="1" applyAlignment="1">
      <alignment vertical="center" wrapText="1"/>
    </xf>
    <xf numFmtId="0" fontId="0" fillId="0" borderId="18" xfId="0" applyBorder="1" applyAlignment="1">
      <alignment vertical="center" wrapText="1"/>
    </xf>
    <xf numFmtId="0" fontId="73" fillId="2" borderId="106" xfId="0" applyNumberFormat="1" applyFont="1" applyFill="1" applyBorder="1" applyAlignment="1" applyProtection="1">
      <alignment horizontal="left" vertical="center" wrapText="1"/>
      <protection locked="0"/>
    </xf>
    <xf numFmtId="0" fontId="0" fillId="0" borderId="235" xfId="0" applyBorder="1" applyAlignment="1" applyProtection="1">
      <alignment horizontal="left" vertical="center" wrapText="1"/>
      <protection locked="0"/>
    </xf>
    <xf numFmtId="0" fontId="148" fillId="3" borderId="2"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0" fillId="0" borderId="30"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7" xfId="0" applyBorder="1" applyAlignment="1">
      <alignment horizontal="left" vertical="center" wrapText="1"/>
    </xf>
    <xf numFmtId="0" fontId="161" fillId="2" borderId="134" xfId="0" applyNumberFormat="1" applyFont="1" applyFill="1" applyBorder="1" applyAlignment="1" applyProtection="1">
      <alignment vertical="center" textRotation="255" shrinkToFit="1"/>
      <protection locked="0"/>
    </xf>
    <xf numFmtId="0" fontId="161" fillId="2" borderId="139" xfId="0" applyNumberFormat="1" applyFont="1" applyFill="1" applyBorder="1" applyAlignment="1" applyProtection="1">
      <alignment vertical="center" textRotation="255" shrinkToFit="1"/>
      <protection locked="0"/>
    </xf>
    <xf numFmtId="0" fontId="161" fillId="2" borderId="140" xfId="0" applyNumberFormat="1" applyFont="1" applyFill="1" applyBorder="1" applyAlignment="1" applyProtection="1">
      <alignment vertical="center" textRotation="255" shrinkToFit="1"/>
      <protection locked="0"/>
    </xf>
    <xf numFmtId="0" fontId="161" fillId="2" borderId="10" xfId="0" applyNumberFormat="1" applyFont="1" applyFill="1" applyBorder="1" applyAlignment="1" applyProtection="1">
      <alignment vertical="center" textRotation="255" shrinkToFit="1"/>
      <protection locked="0"/>
    </xf>
    <xf numFmtId="0" fontId="161" fillId="2" borderId="11" xfId="0" applyNumberFormat="1" applyFont="1" applyFill="1" applyBorder="1" applyAlignment="1" applyProtection="1">
      <alignment vertical="center" textRotation="255" shrinkToFit="1"/>
      <protection locked="0"/>
    </xf>
    <xf numFmtId="0" fontId="161" fillId="2" borderId="12" xfId="0" applyNumberFormat="1" applyFont="1" applyFill="1" applyBorder="1" applyAlignment="1" applyProtection="1">
      <alignment vertical="center" textRotation="255" shrinkToFit="1"/>
      <protection locked="0"/>
    </xf>
    <xf numFmtId="0" fontId="73" fillId="0" borderId="134" xfId="4" applyNumberFormat="1" applyFont="1" applyBorder="1" applyAlignment="1" applyProtection="1">
      <alignment horizontal="center" vertical="center" textRotation="255" shrinkToFit="1"/>
      <protection hidden="1"/>
    </xf>
    <xf numFmtId="0" fontId="73" fillId="0" borderId="139" xfId="4" applyNumberFormat="1" applyFont="1" applyBorder="1" applyAlignment="1" applyProtection="1">
      <alignment horizontal="center" vertical="center" textRotation="255" shrinkToFit="1"/>
      <protection hidden="1"/>
    </xf>
    <xf numFmtId="0" fontId="73" fillId="0" borderId="140" xfId="4" applyNumberFormat="1" applyFont="1" applyBorder="1" applyAlignment="1" applyProtection="1">
      <alignment horizontal="center" vertical="center" textRotation="255" shrinkToFit="1"/>
      <protection hidden="1"/>
    </xf>
    <xf numFmtId="0" fontId="73" fillId="0" borderId="25" xfId="4" applyNumberFormat="1" applyFont="1" applyBorder="1" applyAlignment="1" applyProtection="1">
      <alignment horizontal="center" vertical="center" textRotation="255" shrinkToFit="1"/>
      <protection hidden="1"/>
    </xf>
    <xf numFmtId="0" fontId="73" fillId="0" borderId="0" xfId="4" applyNumberFormat="1" applyFont="1" applyBorder="1" applyAlignment="1" applyProtection="1">
      <alignment horizontal="center" vertical="center" textRotation="255" shrinkToFit="1"/>
      <protection hidden="1"/>
    </xf>
    <xf numFmtId="0" fontId="73" fillId="0" borderId="31" xfId="4" applyNumberFormat="1" applyFont="1" applyBorder="1" applyAlignment="1" applyProtection="1">
      <alignment horizontal="center" vertical="center" textRotation="255" shrinkToFit="1"/>
      <protection hidden="1"/>
    </xf>
    <xf numFmtId="0" fontId="0" fillId="0" borderId="25"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3" fillId="2" borderId="219" xfId="0" applyNumberFormat="1" applyFont="1" applyFill="1" applyBorder="1" applyAlignment="1" applyProtection="1">
      <alignment horizontal="center" vertical="center" shrinkToFit="1"/>
      <protection locked="0"/>
    </xf>
    <xf numFmtId="0" fontId="173" fillId="2" borderId="225" xfId="0" applyFont="1" applyFill="1" applyBorder="1" applyAlignment="1" applyProtection="1">
      <alignment horizontal="center" vertical="center" shrinkToFit="1"/>
      <protection locked="0"/>
    </xf>
    <xf numFmtId="0" fontId="0" fillId="0" borderId="18" xfId="0" applyBorder="1" applyAlignment="1" applyProtection="1">
      <alignment vertical="center" wrapText="1"/>
      <protection hidden="1"/>
    </xf>
    <xf numFmtId="0" fontId="0" fillId="0" borderId="39" xfId="0" applyBorder="1" applyAlignment="1" applyProtection="1">
      <alignment vertical="center" wrapText="1"/>
      <protection hidden="1"/>
    </xf>
    <xf numFmtId="0" fontId="148" fillId="0" borderId="39" xfId="0" applyNumberFormat="1" applyFont="1" applyFill="1" applyBorder="1" applyAlignment="1" applyProtection="1">
      <alignment vertical="center"/>
      <protection hidden="1"/>
    </xf>
    <xf numFmtId="0" fontId="148" fillId="0" borderId="40" xfId="0" applyNumberFormat="1" applyFont="1" applyFill="1" applyBorder="1" applyAlignment="1" applyProtection="1">
      <alignment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96" xfId="0" applyBorder="1" applyAlignment="1" applyProtection="1">
      <alignment vertical="center"/>
      <protection hidden="1"/>
    </xf>
    <xf numFmtId="0" fontId="0" fillId="0" borderId="226" xfId="0" applyBorder="1" applyAlignment="1" applyProtection="1">
      <alignment vertical="center"/>
      <protection hidden="1"/>
    </xf>
    <xf numFmtId="0" fontId="148" fillId="3" borderId="20" xfId="0" applyNumberFormat="1" applyFont="1" applyFill="1" applyBorder="1" applyAlignment="1" applyProtection="1">
      <alignment horizontal="left" vertical="center" wrapText="1"/>
      <protection hidden="1"/>
    </xf>
    <xf numFmtId="0" fontId="148" fillId="3" borderId="1" xfId="0" applyNumberFormat="1" applyFont="1" applyFill="1" applyBorder="1" applyAlignment="1" applyProtection="1">
      <alignment horizontal="left" vertical="center" wrapText="1"/>
      <protection hidden="1"/>
    </xf>
    <xf numFmtId="0" fontId="148" fillId="3" borderId="3" xfId="0" applyNumberFormat="1" applyFont="1" applyFill="1" applyBorder="1" applyAlignment="1" applyProtection="1">
      <alignment horizontal="left" vertical="center" wrapText="1"/>
      <protection hidden="1"/>
    </xf>
    <xf numFmtId="0" fontId="0" fillId="0" borderId="26" xfId="0" applyBorder="1" applyAlignment="1">
      <alignment horizontal="left" vertical="center" wrapText="1"/>
    </xf>
    <xf numFmtId="0" fontId="0" fillId="0" borderId="6" xfId="0" applyBorder="1" applyAlignment="1">
      <alignment horizontal="left" vertical="center" wrapText="1"/>
    </xf>
    <xf numFmtId="0" fontId="152" fillId="3" borderId="39" xfId="0" applyNumberFormat="1" applyFont="1" applyFill="1" applyBorder="1" applyAlignment="1" applyProtection="1">
      <alignment horizontal="left" vertical="center" wrapText="1"/>
      <protection hidden="1"/>
    </xf>
    <xf numFmtId="0" fontId="148" fillId="3" borderId="36" xfId="0" applyNumberFormat="1" applyFont="1" applyFill="1" applyBorder="1" applyAlignment="1" applyProtection="1">
      <alignment horizontal="left" vertical="center" wrapText="1"/>
      <protection hidden="1"/>
    </xf>
    <xf numFmtId="0" fontId="148" fillId="3" borderId="139" xfId="0" applyNumberFormat="1" applyFont="1" applyFill="1" applyBorder="1" applyAlignment="1" applyProtection="1">
      <alignment horizontal="left" vertical="center" wrapText="1"/>
      <protection hidden="1"/>
    </xf>
    <xf numFmtId="0" fontId="148" fillId="3" borderId="140" xfId="0" applyNumberFormat="1" applyFont="1" applyFill="1" applyBorder="1" applyAlignment="1" applyProtection="1">
      <alignment horizontal="left" vertical="center" wrapText="1"/>
      <protection hidden="1"/>
    </xf>
    <xf numFmtId="0" fontId="146" fillId="3" borderId="2" xfId="0" applyNumberFormat="1" applyFont="1" applyFill="1" applyBorder="1" applyAlignment="1" applyProtection="1">
      <alignment horizontal="left" vertical="center" wrapText="1"/>
      <protection hidden="1"/>
    </xf>
    <xf numFmtId="0" fontId="146" fillId="3" borderId="1" xfId="0" applyNumberFormat="1" applyFont="1" applyFill="1" applyBorder="1" applyAlignment="1" applyProtection="1">
      <alignment horizontal="left" vertical="center" wrapText="1"/>
      <protection hidden="1"/>
    </xf>
    <xf numFmtId="0" fontId="146" fillId="3" borderId="3" xfId="0" applyNumberFormat="1" applyFont="1" applyFill="1" applyBorder="1" applyAlignment="1" applyProtection="1">
      <alignment horizontal="left" vertical="center" wrapText="1"/>
      <protection hidden="1"/>
    </xf>
    <xf numFmtId="0" fontId="222" fillId="0" borderId="4" xfId="0" applyFont="1" applyBorder="1" applyAlignment="1">
      <alignment horizontal="left" vertical="center" wrapText="1"/>
    </xf>
    <xf numFmtId="0" fontId="222" fillId="0" borderId="5" xfId="0" applyFont="1" applyBorder="1" applyAlignment="1">
      <alignment horizontal="left" vertical="center" wrapText="1"/>
    </xf>
    <xf numFmtId="0" fontId="222" fillId="0" borderId="6" xfId="0" applyFont="1" applyBorder="1" applyAlignment="1">
      <alignment horizontal="left" vertical="center" wrapText="1"/>
    </xf>
    <xf numFmtId="0" fontId="152" fillId="3" borderId="2" xfId="0" applyNumberFormat="1" applyFont="1" applyFill="1" applyBorder="1" applyAlignment="1" applyProtection="1">
      <alignment horizontal="left" vertical="center" wrapText="1"/>
      <protection hidden="1"/>
    </xf>
    <xf numFmtId="0" fontId="73" fillId="2" borderId="125" xfId="0" applyNumberFormat="1" applyFont="1" applyFill="1" applyBorder="1" applyAlignment="1" applyProtection="1">
      <alignment horizontal="left" vertical="center" wrapText="1"/>
      <protection locked="0"/>
    </xf>
    <xf numFmtId="0" fontId="73" fillId="0" borderId="22" xfId="4" applyNumberFormat="1" applyFont="1" applyBorder="1" applyAlignment="1" applyProtection="1">
      <alignment vertical="center" shrinkToFit="1"/>
      <protection hidden="1"/>
    </xf>
    <xf numFmtId="0" fontId="160" fillId="0" borderId="23" xfId="0" applyFont="1" applyBorder="1" applyAlignment="1" applyProtection="1">
      <alignment vertical="center" shrinkToFit="1"/>
      <protection hidden="1"/>
    </xf>
    <xf numFmtId="0" fontId="160" fillId="0" borderId="24" xfId="0" applyFont="1" applyBorder="1" applyAlignment="1" applyProtection="1">
      <alignment vertical="center" shrinkToFit="1"/>
      <protection hidden="1"/>
    </xf>
    <xf numFmtId="0" fontId="159" fillId="0" borderId="25" xfId="4" applyNumberFormat="1" applyFont="1" applyBorder="1" applyAlignment="1" applyProtection="1">
      <alignment vertical="center" textRotation="255" shrinkToFit="1"/>
      <protection hidden="1"/>
    </xf>
    <xf numFmtId="0" fontId="159" fillId="0" borderId="0" xfId="4" applyNumberFormat="1" applyFont="1" applyBorder="1" applyAlignment="1" applyProtection="1">
      <alignment vertical="center" textRotation="255" shrinkToFit="1"/>
      <protection hidden="1"/>
    </xf>
    <xf numFmtId="0" fontId="159" fillId="0" borderId="31" xfId="4" applyNumberFormat="1" applyFont="1" applyBorder="1" applyAlignment="1" applyProtection="1">
      <alignment vertical="center" textRotation="255" shrinkToFit="1"/>
      <protection hidden="1"/>
    </xf>
    <xf numFmtId="0" fontId="159" fillId="0" borderId="10" xfId="4" applyNumberFormat="1" applyFont="1" applyBorder="1" applyAlignment="1" applyProtection="1">
      <alignment vertical="center" textRotation="255" shrinkToFit="1"/>
      <protection hidden="1"/>
    </xf>
    <xf numFmtId="0" fontId="159" fillId="0" borderId="11" xfId="4" applyNumberFormat="1" applyFont="1" applyBorder="1" applyAlignment="1" applyProtection="1">
      <alignment vertical="center" textRotation="255" shrinkToFit="1"/>
      <protection hidden="1"/>
    </xf>
    <xf numFmtId="0" fontId="159" fillId="0" borderId="12" xfId="4" applyNumberFormat="1" applyFont="1" applyBorder="1" applyAlignment="1" applyProtection="1">
      <alignment vertical="center" textRotation="255" shrinkToFit="1"/>
      <protection hidden="1"/>
    </xf>
    <xf numFmtId="0" fontId="148" fillId="3" borderId="96" xfId="0" applyNumberFormat="1" applyFont="1" applyFill="1" applyBorder="1" applyAlignment="1" applyProtection="1">
      <alignment horizontal="left" vertical="center"/>
      <protection hidden="1"/>
    </xf>
    <xf numFmtId="0" fontId="148" fillId="3" borderId="226" xfId="0" applyNumberFormat="1" applyFont="1" applyFill="1" applyBorder="1" applyAlignment="1" applyProtection="1">
      <alignment horizontal="left" vertical="center"/>
      <protection hidden="1"/>
    </xf>
    <xf numFmtId="0" fontId="148" fillId="0" borderId="223" xfId="0" applyNumberFormat="1" applyFont="1" applyFill="1" applyBorder="1" applyAlignment="1" applyProtection="1">
      <alignment vertical="center"/>
      <protection hidden="1"/>
    </xf>
    <xf numFmtId="0" fontId="148" fillId="0" borderId="224" xfId="0" applyNumberFormat="1" applyFont="1" applyFill="1" applyBorder="1" applyAlignment="1" applyProtection="1">
      <alignment vertical="center"/>
      <protection hidden="1"/>
    </xf>
    <xf numFmtId="0" fontId="152" fillId="3" borderId="1" xfId="0" applyNumberFormat="1" applyFont="1" applyFill="1" applyBorder="1" applyAlignment="1" applyProtection="1">
      <alignment horizontal="left" vertical="center" wrapText="1"/>
      <protection hidden="1"/>
    </xf>
    <xf numFmtId="0" fontId="152" fillId="3" borderId="3" xfId="0" applyNumberFormat="1" applyFont="1" applyFill="1" applyBorder="1" applyAlignment="1" applyProtection="1">
      <alignment horizontal="left" vertical="center" wrapText="1"/>
      <protection hidden="1"/>
    </xf>
    <xf numFmtId="0" fontId="152" fillId="3" borderId="4" xfId="0" applyNumberFormat="1" applyFont="1" applyFill="1" applyBorder="1" applyAlignment="1" applyProtection="1">
      <alignment horizontal="left" vertical="center" wrapText="1"/>
      <protection hidden="1"/>
    </xf>
    <xf numFmtId="0" fontId="152" fillId="3" borderId="5" xfId="0" applyNumberFormat="1" applyFont="1" applyFill="1" applyBorder="1" applyAlignment="1" applyProtection="1">
      <alignment horizontal="left" vertical="center" wrapText="1"/>
      <protection hidden="1"/>
    </xf>
    <xf numFmtId="0" fontId="152" fillId="3" borderId="6" xfId="0" applyNumberFormat="1" applyFont="1" applyFill="1" applyBorder="1" applyAlignment="1" applyProtection="1">
      <alignment horizontal="left" vertical="center" wrapText="1"/>
      <protection hidden="1"/>
    </xf>
    <xf numFmtId="0" fontId="190" fillId="3" borderId="39" xfId="0" applyNumberFormat="1" applyFont="1" applyFill="1" applyBorder="1" applyAlignment="1" applyProtection="1">
      <alignment horizontal="left" vertical="center" wrapText="1"/>
      <protection hidden="1"/>
    </xf>
    <xf numFmtId="0" fontId="146" fillId="3" borderId="4" xfId="0" applyNumberFormat="1" applyFont="1" applyFill="1" applyBorder="1" applyAlignment="1" applyProtection="1">
      <alignment horizontal="left" vertical="center" wrapText="1"/>
      <protection hidden="1"/>
    </xf>
    <xf numFmtId="0" fontId="146" fillId="3" borderId="5" xfId="0" applyNumberFormat="1" applyFont="1" applyFill="1" applyBorder="1" applyAlignment="1" applyProtection="1">
      <alignment horizontal="left" vertical="center" wrapText="1"/>
      <protection hidden="1"/>
    </xf>
    <xf numFmtId="0" fontId="146" fillId="3" borderId="6" xfId="0" applyNumberFormat="1" applyFont="1" applyFill="1" applyBorder="1" applyAlignment="1" applyProtection="1">
      <alignment horizontal="left" vertical="center" wrapText="1"/>
      <protection hidden="1"/>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49" fontId="73" fillId="2" borderId="64" xfId="4" applyNumberFormat="1" applyFont="1" applyFill="1" applyBorder="1" applyAlignment="1" applyProtection="1">
      <alignment horizontal="center" vertical="center"/>
      <protection locked="0"/>
    </xf>
    <xf numFmtId="49" fontId="73" fillId="2" borderId="21" xfId="4" applyNumberFormat="1" applyFont="1" applyFill="1" applyBorder="1" applyAlignment="1" applyProtection="1">
      <alignment horizontal="center" vertical="center"/>
      <protection locked="0"/>
    </xf>
    <xf numFmtId="49" fontId="73" fillId="2" borderId="232" xfId="4" applyNumberFormat="1" applyFont="1" applyFill="1" applyBorder="1" applyAlignment="1" applyProtection="1">
      <alignment horizontal="center" vertical="center"/>
      <protection locked="0"/>
    </xf>
    <xf numFmtId="0" fontId="144" fillId="12" borderId="0" xfId="4"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2" fillId="0" borderId="0" xfId="4" applyNumberFormat="1" applyFont="1" applyAlignment="1" applyProtection="1">
      <alignment horizontal="center" vertical="center"/>
      <protection hidden="1"/>
    </xf>
    <xf numFmtId="0" fontId="129" fillId="0" borderId="222" xfId="4" applyNumberFormat="1" applyFont="1" applyBorder="1" applyAlignment="1" applyProtection="1">
      <alignment horizontal="left" vertical="center" shrinkToFit="1"/>
      <protection hidden="1"/>
    </xf>
    <xf numFmtId="0" fontId="129" fillId="0" borderId="223" xfId="4" applyNumberFormat="1" applyFont="1" applyBorder="1" applyAlignment="1" applyProtection="1">
      <alignment horizontal="left" vertical="center" shrinkToFit="1"/>
      <protection hidden="1"/>
    </xf>
    <xf numFmtId="0" fontId="167" fillId="0" borderId="25" xfId="4" applyNumberFormat="1" applyFont="1" applyBorder="1" applyAlignment="1" applyProtection="1">
      <alignment horizontal="left" vertical="center" shrinkToFit="1"/>
      <protection hidden="1"/>
    </xf>
    <xf numFmtId="0" fontId="0" fillId="0" borderId="0" xfId="0" applyAlignment="1">
      <alignment horizontal="left" vertical="center" shrinkToFit="1"/>
    </xf>
    <xf numFmtId="0" fontId="197" fillId="12" borderId="0" xfId="4" applyNumberFormat="1" applyFont="1" applyFill="1" applyBorder="1" applyAlignment="1" applyProtection="1">
      <alignment vertical="center" shrinkToFit="1"/>
      <protection hidden="1"/>
    </xf>
    <xf numFmtId="0" fontId="16" fillId="2" borderId="25"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43" fillId="3" borderId="134" xfId="0" applyFont="1" applyFill="1" applyBorder="1" applyAlignment="1" applyProtection="1">
      <alignment horizontal="left" vertical="center" wrapText="1"/>
      <protection hidden="1"/>
    </xf>
    <xf numFmtId="0" fontId="143" fillId="3" borderId="139" xfId="0" applyFont="1" applyFill="1" applyBorder="1" applyAlignment="1" applyProtection="1">
      <alignment horizontal="left" vertical="center" wrapText="1"/>
      <protection hidden="1"/>
    </xf>
    <xf numFmtId="0" fontId="143" fillId="3" borderId="25" xfId="0" applyFont="1" applyFill="1" applyBorder="1" applyAlignment="1" applyProtection="1">
      <alignment horizontal="left" vertical="center" wrapText="1"/>
      <protection hidden="1"/>
    </xf>
    <xf numFmtId="0" fontId="143" fillId="3" borderId="0" xfId="0" applyFont="1" applyFill="1" applyBorder="1" applyAlignment="1" applyProtection="1">
      <alignment horizontal="left" vertical="center" wrapText="1"/>
      <protection hidden="1"/>
    </xf>
    <xf numFmtId="0" fontId="16" fillId="2" borderId="134" xfId="0" applyFont="1" applyFill="1" applyBorder="1" applyAlignment="1" applyProtection="1">
      <alignment horizontal="center" vertical="center" wrapText="1"/>
      <protection locked="0"/>
    </xf>
    <xf numFmtId="0" fontId="16" fillId="2" borderId="139" xfId="0" applyFont="1" applyFill="1" applyBorder="1" applyAlignment="1" applyProtection="1">
      <alignment horizontal="center" vertical="center" wrapText="1"/>
      <protection locked="0"/>
    </xf>
    <xf numFmtId="0" fontId="145" fillId="0" borderId="25" xfId="4" applyNumberFormat="1" applyFont="1" applyBorder="1" applyAlignment="1" applyProtection="1">
      <alignment vertical="center" shrinkToFit="1"/>
      <protection hidden="1"/>
    </xf>
    <xf numFmtId="0" fontId="0" fillId="0" borderId="0" xfId="0" applyAlignment="1">
      <alignment vertical="center" shrinkToFit="1"/>
    </xf>
    <xf numFmtId="0" fontId="197" fillId="12" borderId="0" xfId="4" applyNumberFormat="1" applyFont="1" applyFill="1" applyBorder="1" applyAlignment="1" applyProtection="1">
      <alignment horizontal="center" vertical="center" shrinkToFit="1"/>
      <protection hidden="1"/>
    </xf>
    <xf numFmtId="0" fontId="160" fillId="0" borderId="0" xfId="0" applyFont="1" applyAlignment="1" applyProtection="1">
      <alignment horizontal="center" vertical="center" shrinkToFit="1"/>
      <protection hidden="1"/>
    </xf>
    <xf numFmtId="0" fontId="164" fillId="0" borderId="225" xfId="4" applyNumberFormat="1" applyFont="1" applyBorder="1" applyAlignment="1" applyProtection="1">
      <alignment horizontal="left" vertical="center" shrinkToFit="1"/>
      <protection hidden="1"/>
    </xf>
    <xf numFmtId="0" fontId="164" fillId="0" borderId="96" xfId="4" applyNumberFormat="1" applyFont="1" applyBorder="1" applyAlignment="1" applyProtection="1">
      <alignment horizontal="left" vertical="center" shrinkToFit="1"/>
      <protection hidden="1"/>
    </xf>
    <xf numFmtId="0" fontId="6" fillId="0" borderId="139" xfId="0" applyFont="1" applyFill="1" applyBorder="1" applyAlignment="1" applyProtection="1">
      <alignment vertical="center"/>
      <protection hidden="1"/>
    </xf>
    <xf numFmtId="0" fontId="6" fillId="0" borderId="140" xfId="0" applyFont="1" applyFill="1" applyBorder="1" applyAlignment="1" applyProtection="1">
      <alignment vertical="center"/>
      <protection hidden="1"/>
    </xf>
    <xf numFmtId="0" fontId="162" fillId="0" borderId="139" xfId="4" applyNumberFormat="1" applyFont="1" applyBorder="1" applyAlignment="1" applyProtection="1">
      <alignment horizontal="left" vertical="center"/>
      <protection hidden="1"/>
    </xf>
    <xf numFmtId="0" fontId="129" fillId="0" borderId="22" xfId="4" applyNumberFormat="1" applyFont="1" applyBorder="1" applyAlignment="1" applyProtection="1">
      <alignment horizontal="left" vertical="center" shrinkToFit="1"/>
      <protection hidden="1"/>
    </xf>
    <xf numFmtId="0" fontId="129" fillId="0" borderId="23" xfId="4" applyNumberFormat="1" applyFont="1" applyBorder="1" applyAlignment="1" applyProtection="1">
      <alignment horizontal="left" vertical="center" shrinkToFit="1"/>
      <protection hidden="1"/>
    </xf>
    <xf numFmtId="0" fontId="129" fillId="0" borderId="24" xfId="4" applyNumberFormat="1" applyFont="1" applyBorder="1" applyAlignment="1" applyProtection="1">
      <alignment horizontal="left" vertical="center" shrinkToFit="1"/>
      <protection hidden="1"/>
    </xf>
    <xf numFmtId="49" fontId="73" fillId="2" borderId="22" xfId="4" applyNumberFormat="1" applyFont="1" applyFill="1" applyBorder="1" applyAlignment="1" applyProtection="1">
      <alignment horizontal="center" vertical="center"/>
      <protection locked="0"/>
    </xf>
    <xf numFmtId="49" fontId="73" fillId="2" borderId="23" xfId="4" applyNumberFormat="1" applyFont="1" applyFill="1" applyBorder="1" applyAlignment="1" applyProtection="1">
      <alignment horizontal="center" vertical="center"/>
      <protection locked="0"/>
    </xf>
    <xf numFmtId="49" fontId="73" fillId="2" borderId="24" xfId="4" applyNumberFormat="1" applyFont="1" applyFill="1" applyBorder="1" applyAlignment="1" applyProtection="1">
      <alignment horizontal="center" vertical="center"/>
      <protection locked="0"/>
    </xf>
    <xf numFmtId="0" fontId="149" fillId="0" borderId="25" xfId="4" applyNumberFormat="1" applyFont="1" applyBorder="1" applyAlignment="1" applyProtection="1">
      <alignment horizontal="center" vertical="center"/>
      <protection hidden="1"/>
    </xf>
    <xf numFmtId="0" fontId="149" fillId="0" borderId="31" xfId="4" applyNumberFormat="1" applyFont="1" applyBorder="1" applyAlignment="1" applyProtection="1">
      <alignment horizontal="center" vertical="center"/>
      <protection hidden="1"/>
    </xf>
    <xf numFmtId="0" fontId="140" fillId="11" borderId="0" xfId="4" applyNumberFormat="1" applyFont="1" applyFill="1" applyAlignment="1" applyProtection="1">
      <alignment horizontal="center" vertical="center" wrapText="1"/>
      <protection hidden="1"/>
    </xf>
    <xf numFmtId="0" fontId="60" fillId="17" borderId="134" xfId="4" applyNumberFormat="1" applyFont="1" applyFill="1" applyBorder="1" applyAlignment="1" applyProtection="1">
      <alignment horizontal="left" vertical="center" wrapText="1"/>
      <protection hidden="1"/>
    </xf>
    <xf numFmtId="0" fontId="60" fillId="17" borderId="139" xfId="4" applyNumberFormat="1" applyFont="1" applyFill="1" applyBorder="1" applyAlignment="1" applyProtection="1">
      <alignment horizontal="left" vertical="center" wrapText="1"/>
      <protection hidden="1"/>
    </xf>
    <xf numFmtId="0" fontId="60" fillId="17" borderId="140" xfId="4" applyNumberFormat="1" applyFont="1" applyFill="1" applyBorder="1" applyAlignment="1" applyProtection="1">
      <alignment horizontal="left" vertical="center" wrapText="1"/>
      <protection hidden="1"/>
    </xf>
    <xf numFmtId="0" fontId="60" fillId="17" borderId="10" xfId="4" applyNumberFormat="1" applyFont="1" applyFill="1" applyBorder="1" applyAlignment="1" applyProtection="1">
      <alignment horizontal="left" vertical="center" wrapText="1"/>
      <protection hidden="1"/>
    </xf>
    <xf numFmtId="0" fontId="60" fillId="17" borderId="11" xfId="4" applyNumberFormat="1" applyFont="1" applyFill="1" applyBorder="1" applyAlignment="1" applyProtection="1">
      <alignment horizontal="left" vertical="center" wrapText="1"/>
      <protection hidden="1"/>
    </xf>
    <xf numFmtId="0" fontId="60" fillId="17" borderId="12" xfId="4" applyNumberFormat="1" applyFont="1" applyFill="1" applyBorder="1" applyAlignment="1" applyProtection="1">
      <alignment horizontal="left" vertical="center" wrapText="1"/>
      <protection hidden="1"/>
    </xf>
    <xf numFmtId="0" fontId="130" fillId="0" borderId="0" xfId="4" applyNumberFormat="1" applyFont="1" applyBorder="1" applyAlignment="1" applyProtection="1">
      <alignment horizontal="center" vertical="center"/>
      <protection hidden="1"/>
    </xf>
    <xf numFmtId="0" fontId="72" fillId="0" borderId="22" xfId="4" applyNumberFormat="1" applyFont="1" applyFill="1" applyBorder="1" applyAlignment="1" applyProtection="1">
      <alignment horizontal="center" vertical="center"/>
    </xf>
    <xf numFmtId="0" fontId="72" fillId="0" borderId="24" xfId="4" applyNumberFormat="1" applyFont="1" applyFill="1" applyBorder="1" applyAlignment="1" applyProtection="1">
      <alignment horizontal="center" vertical="center"/>
    </xf>
    <xf numFmtId="0" fontId="72" fillId="2" borderId="22" xfId="4" applyNumberFormat="1" applyFont="1" applyFill="1" applyBorder="1" applyAlignment="1" applyProtection="1">
      <alignment horizontal="center" vertical="center"/>
      <protection locked="0"/>
    </xf>
    <xf numFmtId="0" fontId="72" fillId="2" borderId="24" xfId="4" applyNumberFormat="1" applyFont="1" applyFill="1" applyBorder="1" applyAlignment="1" applyProtection="1">
      <alignment horizontal="center" vertical="center"/>
      <protection locked="0"/>
    </xf>
    <xf numFmtId="0" fontId="129" fillId="0" borderId="0" xfId="4" applyNumberFormat="1" applyFont="1" applyFill="1" applyBorder="1" applyAlignment="1" applyProtection="1">
      <alignment horizontal="left" vertical="center" wrapText="1"/>
      <protection hidden="1"/>
    </xf>
    <xf numFmtId="0" fontId="73" fillId="0" borderId="0" xfId="4" applyNumberFormat="1" applyFont="1" applyAlignment="1" applyProtection="1">
      <alignment horizontal="center" vertical="center"/>
      <protection hidden="1"/>
    </xf>
    <xf numFmtId="0" fontId="144" fillId="12" borderId="0" xfId="4" applyNumberFormat="1"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129" fillId="0" borderId="222" xfId="4" applyNumberFormat="1" applyFont="1" applyFill="1" applyBorder="1" applyAlignment="1" applyProtection="1">
      <alignment horizontal="left" vertical="center" shrinkToFit="1"/>
      <protection hidden="1"/>
    </xf>
    <xf numFmtId="0" fontId="129" fillId="0" borderId="223" xfId="4" applyNumberFormat="1" applyFont="1" applyFill="1" applyBorder="1" applyAlignment="1" applyProtection="1">
      <alignment horizontal="left" vertical="center" shrinkToFit="1"/>
      <protection hidden="1"/>
    </xf>
    <xf numFmtId="0" fontId="142" fillId="0" borderId="11" xfId="4" applyNumberFormat="1" applyFont="1" applyFill="1" applyBorder="1" applyAlignment="1" applyProtection="1">
      <alignment horizontal="center" vertical="center" shrinkToFit="1"/>
      <protection hidden="1"/>
    </xf>
    <xf numFmtId="0" fontId="157" fillId="0" borderId="11" xfId="4" applyNumberFormat="1" applyFont="1" applyFill="1" applyBorder="1" applyAlignment="1" applyProtection="1">
      <alignment horizontal="center" vertical="center" shrinkToFit="1"/>
      <protection hidden="1"/>
    </xf>
    <xf numFmtId="0" fontId="164" fillId="2" borderId="233" xfId="4" applyNumberFormat="1" applyFont="1" applyFill="1" applyBorder="1" applyAlignment="1" applyProtection="1">
      <alignment vertical="center" shrinkToFit="1"/>
      <protection locked="0"/>
    </xf>
    <xf numFmtId="0" fontId="0" fillId="0" borderId="21" xfId="0" applyBorder="1" applyAlignment="1" applyProtection="1">
      <alignment vertical="center"/>
      <protection locked="0"/>
    </xf>
    <xf numFmtId="0" fontId="0" fillId="0" borderId="232" xfId="0" applyBorder="1" applyAlignment="1" applyProtection="1">
      <alignment vertical="center"/>
      <protection locked="0"/>
    </xf>
    <xf numFmtId="0" fontId="145" fillId="0" borderId="227" xfId="4" applyNumberFormat="1" applyFont="1" applyBorder="1" applyAlignment="1" applyProtection="1">
      <alignment horizontal="left" vertical="center" wrapText="1" shrinkToFit="1"/>
      <protection hidden="1"/>
    </xf>
    <xf numFmtId="0" fontId="145" fillId="0" borderId="228" xfId="4" applyNumberFormat="1" applyFont="1" applyBorder="1" applyAlignment="1" applyProtection="1">
      <alignment horizontal="left" vertical="center" shrinkToFit="1"/>
      <protection hidden="1"/>
    </xf>
    <xf numFmtId="0" fontId="143" fillId="0" borderId="134" xfId="4" applyNumberFormat="1" applyFont="1" applyBorder="1" applyAlignment="1" applyProtection="1">
      <alignment horizontal="left" vertical="center" wrapText="1" shrinkToFit="1"/>
      <protection hidden="1"/>
    </xf>
    <xf numFmtId="0" fontId="143" fillId="0" borderId="139" xfId="4" applyNumberFormat="1" applyFont="1" applyBorder="1" applyAlignment="1" applyProtection="1">
      <alignment horizontal="left" vertical="center" shrinkToFit="1"/>
      <protection hidden="1"/>
    </xf>
    <xf numFmtId="0" fontId="143" fillId="0" borderId="46" xfId="4" applyNumberFormat="1" applyFont="1" applyBorder="1" applyAlignment="1" applyProtection="1">
      <alignment horizontal="left" vertical="center" shrinkToFit="1"/>
      <protection hidden="1"/>
    </xf>
    <xf numFmtId="0" fontId="143" fillId="0" borderId="26" xfId="4" applyNumberFormat="1" applyFont="1" applyBorder="1" applyAlignment="1" applyProtection="1">
      <alignment horizontal="left" vertical="center" shrinkToFit="1"/>
      <protection hidden="1"/>
    </xf>
    <xf numFmtId="0" fontId="143" fillId="0" borderId="5" xfId="4" applyNumberFormat="1" applyFont="1" applyBorder="1" applyAlignment="1" applyProtection="1">
      <alignment horizontal="left" vertical="center" shrinkToFit="1"/>
      <protection hidden="1"/>
    </xf>
    <xf numFmtId="0" fontId="143" fillId="0" borderId="6" xfId="4" applyNumberFormat="1" applyFont="1" applyBorder="1" applyAlignment="1" applyProtection="1">
      <alignment horizontal="left" vertical="center" shrinkToFit="1"/>
      <protection hidden="1"/>
    </xf>
    <xf numFmtId="0" fontId="60" fillId="0" borderId="139" xfId="4" applyNumberFormat="1" applyFont="1" applyBorder="1" applyAlignment="1" applyProtection="1">
      <alignment horizontal="left" vertical="center" wrapText="1"/>
      <protection hidden="1"/>
    </xf>
    <xf numFmtId="0" fontId="60" fillId="0" borderId="140" xfId="4" applyNumberFormat="1" applyFont="1" applyBorder="1" applyAlignment="1" applyProtection="1">
      <alignment horizontal="left" vertical="center" wrapText="1"/>
      <protection hidden="1"/>
    </xf>
    <xf numFmtId="0" fontId="60" fillId="0" borderId="5" xfId="4" applyNumberFormat="1" applyFont="1" applyBorder="1" applyAlignment="1" applyProtection="1">
      <alignment horizontal="left" vertical="center" wrapText="1"/>
      <protection hidden="1"/>
    </xf>
    <xf numFmtId="0" fontId="60" fillId="0" borderId="27" xfId="4" applyNumberFormat="1" applyFont="1" applyBorder="1" applyAlignment="1" applyProtection="1">
      <alignment horizontal="left" vertical="center" wrapText="1"/>
      <protection hidden="1"/>
    </xf>
    <xf numFmtId="0" fontId="6" fillId="0" borderId="11"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49" fontId="73" fillId="2" borderId="19" xfId="4" applyNumberFormat="1" applyFont="1" applyFill="1" applyBorder="1" applyAlignment="1" applyProtection="1">
      <alignment horizontal="center" vertical="center"/>
      <protection locked="0"/>
    </xf>
    <xf numFmtId="0" fontId="6" fillId="0" borderId="5" xfId="0" applyFont="1" applyFill="1" applyBorder="1" applyAlignment="1" applyProtection="1">
      <alignment vertical="center"/>
      <protection hidden="1"/>
    </xf>
    <xf numFmtId="0" fontId="0" fillId="0" borderId="27" xfId="0" applyBorder="1" applyAlignment="1" applyProtection="1">
      <alignment vertical="center"/>
      <protection hidden="1"/>
    </xf>
    <xf numFmtId="0" fontId="129" fillId="3" borderId="233" xfId="0" applyFont="1" applyFill="1" applyBorder="1" applyAlignment="1" applyProtection="1">
      <alignment horizontal="left" vertical="center" shrinkToFit="1"/>
      <protection hidden="1"/>
    </xf>
    <xf numFmtId="0" fontId="129" fillId="3" borderId="21" xfId="0" applyFont="1" applyFill="1" applyBorder="1" applyAlignment="1" applyProtection="1">
      <alignment horizontal="left" vertical="center" shrinkToFit="1"/>
      <protection hidden="1"/>
    </xf>
    <xf numFmtId="0" fontId="129" fillId="3" borderId="232" xfId="0" applyFont="1" applyFill="1" applyBorder="1" applyAlignment="1" applyProtection="1">
      <alignment horizontal="left" vertical="center" shrinkToFit="1"/>
      <protection hidden="1"/>
    </xf>
    <xf numFmtId="0" fontId="60" fillId="0" borderId="36" xfId="4" applyNumberFormat="1" applyFont="1" applyBorder="1" applyAlignment="1" applyProtection="1">
      <alignment horizontal="left" vertical="center" wrapText="1"/>
      <protection hidden="1"/>
    </xf>
    <xf numFmtId="0" fontId="60" fillId="0" borderId="23" xfId="4" applyNumberFormat="1" applyFont="1" applyBorder="1" applyAlignment="1" applyProtection="1">
      <alignment horizontal="left" vertical="center" wrapText="1"/>
      <protection hidden="1"/>
    </xf>
    <xf numFmtId="0" fontId="60" fillId="0" borderId="24" xfId="4" applyNumberFormat="1" applyFont="1" applyBorder="1" applyAlignment="1" applyProtection="1">
      <alignment horizontal="left" vertical="center" wrapText="1"/>
      <protection hidden="1"/>
    </xf>
    <xf numFmtId="0" fontId="73" fillId="2" borderId="64" xfId="4" applyNumberFormat="1" applyFont="1" applyFill="1" applyBorder="1" applyAlignment="1" applyProtection="1">
      <alignment horizontal="left" vertical="center" shrinkToFit="1"/>
      <protection locked="0"/>
    </xf>
    <xf numFmtId="0" fontId="73" fillId="2" borderId="21" xfId="4" applyNumberFormat="1" applyFont="1" applyFill="1" applyBorder="1" applyAlignment="1" applyProtection="1">
      <alignment horizontal="left" vertical="center" shrinkToFit="1"/>
      <protection locked="0"/>
    </xf>
    <xf numFmtId="0" fontId="73" fillId="2" borderId="232" xfId="4" applyNumberFormat="1" applyFont="1" applyFill="1" applyBorder="1" applyAlignment="1" applyProtection="1">
      <alignment horizontal="left" vertical="center" shrinkToFit="1"/>
      <protection locked="0"/>
    </xf>
    <xf numFmtId="0" fontId="161" fillId="2" borderId="25" xfId="0" applyNumberFormat="1" applyFont="1" applyFill="1" applyBorder="1" applyAlignment="1" applyProtection="1">
      <alignment vertical="center" textRotation="255" shrinkToFit="1"/>
      <protection locked="0"/>
    </xf>
    <xf numFmtId="0" fontId="161" fillId="2" borderId="0" xfId="0" applyNumberFormat="1" applyFont="1" applyFill="1" applyBorder="1" applyAlignment="1" applyProtection="1">
      <alignment vertical="center" textRotation="255" shrinkToFit="1"/>
      <protection locked="0"/>
    </xf>
    <xf numFmtId="0" fontId="161" fillId="2" borderId="31" xfId="0" applyNumberFormat="1" applyFont="1" applyFill="1" applyBorder="1" applyAlignment="1" applyProtection="1">
      <alignment vertical="center" textRotation="255" shrinkToFit="1"/>
      <protection locked="0"/>
    </xf>
    <xf numFmtId="0" fontId="73" fillId="0" borderId="25" xfId="4" applyNumberFormat="1" applyFont="1" applyBorder="1" applyAlignment="1" applyProtection="1">
      <alignment vertical="center" textRotation="255" shrinkToFit="1"/>
      <protection hidden="1"/>
    </xf>
    <xf numFmtId="0" fontId="73" fillId="0" borderId="22" xfId="0" applyNumberFormat="1" applyFont="1" applyBorder="1" applyAlignment="1" applyProtection="1">
      <alignment horizontal="center" vertical="center" shrinkToFit="1"/>
      <protection hidden="1"/>
    </xf>
    <xf numFmtId="0" fontId="73" fillId="0" borderId="23" xfId="0" applyNumberFormat="1" applyFont="1" applyBorder="1" applyAlignment="1" applyProtection="1">
      <alignment horizontal="center" vertical="center" shrinkToFit="1"/>
      <protection hidden="1"/>
    </xf>
    <xf numFmtId="0" fontId="73" fillId="0" borderId="24" xfId="0" applyNumberFormat="1" applyFont="1" applyBorder="1" applyAlignment="1" applyProtection="1">
      <alignment horizontal="center" vertical="center" shrinkToFit="1"/>
      <protection hidden="1"/>
    </xf>
    <xf numFmtId="0" fontId="73" fillId="2" borderId="225" xfId="0" applyNumberFormat="1" applyFont="1" applyFill="1" applyBorder="1" applyAlignment="1" applyProtection="1">
      <alignment horizontal="center" vertical="center" shrinkToFit="1"/>
      <protection locked="0"/>
    </xf>
    <xf numFmtId="0" fontId="60" fillId="3" borderId="223" xfId="0" applyNumberFormat="1" applyFont="1" applyFill="1" applyBorder="1" applyAlignment="1" applyProtection="1">
      <alignment horizontal="left" vertical="center" wrapText="1"/>
      <protection hidden="1"/>
    </xf>
    <xf numFmtId="0" fontId="60" fillId="3" borderId="224" xfId="0" applyNumberFormat="1" applyFont="1" applyFill="1" applyBorder="1" applyAlignment="1" applyProtection="1">
      <alignment horizontal="left" vertical="center" wrapText="1"/>
      <protection hidden="1"/>
    </xf>
    <xf numFmtId="0" fontId="148" fillId="3" borderId="20" xfId="0" applyNumberFormat="1" applyFont="1" applyFill="1" applyBorder="1" applyAlignment="1" applyProtection="1">
      <alignment vertical="center" wrapText="1"/>
      <protection hidden="1"/>
    </xf>
    <xf numFmtId="0" fontId="148" fillId="3" borderId="1" xfId="0" applyNumberFormat="1" applyFont="1" applyFill="1" applyBorder="1" applyAlignment="1" applyProtection="1">
      <alignment vertical="center" wrapText="1"/>
      <protection hidden="1"/>
    </xf>
    <xf numFmtId="0" fontId="148" fillId="3" borderId="3" xfId="0" applyNumberFormat="1" applyFont="1" applyFill="1" applyBorder="1" applyAlignment="1" applyProtection="1">
      <alignment vertical="center" wrapText="1"/>
      <protection hidden="1"/>
    </xf>
    <xf numFmtId="0" fontId="0" fillId="0" borderId="26"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6" xfId="0" applyBorder="1" applyAlignment="1" applyProtection="1">
      <alignment vertical="center" wrapText="1"/>
      <protection hidden="1"/>
    </xf>
    <xf numFmtId="0" fontId="175" fillId="0" borderId="16" xfId="4" applyNumberFormat="1" applyFont="1" applyBorder="1" applyAlignment="1" applyProtection="1">
      <alignment horizontal="left" vertical="center" shrinkToFit="1"/>
      <protection hidden="1"/>
    </xf>
    <xf numFmtId="0" fontId="175" fillId="0" borderId="17" xfId="4" applyNumberFormat="1" applyFont="1" applyBorder="1" applyAlignment="1" applyProtection="1">
      <alignment horizontal="left" vertical="center" shrinkToFit="1"/>
      <protection hidden="1"/>
    </xf>
    <xf numFmtId="0" fontId="176" fillId="0" borderId="17" xfId="0" applyFont="1" applyBorder="1" applyAlignment="1" applyProtection="1">
      <alignment horizontal="left" vertical="center" shrinkToFit="1"/>
      <protection hidden="1"/>
    </xf>
    <xf numFmtId="0" fontId="176" fillId="0" borderId="18" xfId="0" applyFont="1" applyBorder="1" applyAlignment="1" applyProtection="1">
      <alignment horizontal="left" vertical="center" shrinkToFit="1"/>
      <protection hidden="1"/>
    </xf>
    <xf numFmtId="0" fontId="130" fillId="2" borderId="22" xfId="0" applyNumberFormat="1" applyFont="1" applyFill="1" applyBorder="1" applyAlignment="1" applyProtection="1">
      <alignment horizontal="center" vertical="center"/>
      <protection locked="0"/>
    </xf>
    <xf numFmtId="0" fontId="130" fillId="2" borderId="23" xfId="0" applyNumberFormat="1" applyFont="1" applyFill="1" applyBorder="1" applyAlignment="1" applyProtection="1">
      <alignment horizontal="center" vertical="center"/>
      <protection locked="0"/>
    </xf>
    <xf numFmtId="0" fontId="130" fillId="2" borderId="24" xfId="0" applyNumberFormat="1" applyFont="1" applyFill="1" applyBorder="1" applyAlignment="1" applyProtection="1">
      <alignment horizontal="center" vertical="center"/>
      <protection locked="0"/>
    </xf>
    <xf numFmtId="0" fontId="130" fillId="0" borderId="139" xfId="4" applyNumberFormat="1" applyFont="1" applyBorder="1" applyAlignment="1" applyProtection="1">
      <alignment horizontal="right" vertical="center"/>
      <protection hidden="1"/>
    </xf>
    <xf numFmtId="0" fontId="130" fillId="0" borderId="140" xfId="4" applyNumberFormat="1" applyFont="1" applyBorder="1" applyAlignment="1" applyProtection="1">
      <alignment horizontal="right" vertical="center"/>
      <protection hidden="1"/>
    </xf>
    <xf numFmtId="0" fontId="148" fillId="0" borderId="36" xfId="0" applyNumberFormat="1" applyFont="1" applyFill="1" applyBorder="1" applyAlignment="1" applyProtection="1">
      <alignment vertical="center"/>
      <protection hidden="1"/>
    </xf>
    <xf numFmtId="0" fontId="148" fillId="0" borderId="139" xfId="0" applyNumberFormat="1" applyFont="1" applyFill="1" applyBorder="1" applyAlignment="1" applyProtection="1">
      <alignment vertical="center"/>
      <protection hidden="1"/>
    </xf>
    <xf numFmtId="0" fontId="148" fillId="0" borderId="140" xfId="0" applyNumberFormat="1" applyFont="1" applyFill="1"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167" fillId="0" borderId="0" xfId="4" applyNumberFormat="1" applyFont="1" applyBorder="1" applyAlignment="1" applyProtection="1">
      <alignment horizontal="left" vertical="center" shrinkToFit="1"/>
      <protection hidden="1"/>
    </xf>
    <xf numFmtId="0" fontId="164" fillId="0" borderId="0" xfId="4" applyNumberFormat="1" applyFont="1" applyBorder="1" applyAlignment="1" applyProtection="1">
      <alignment vertical="center" shrinkToFit="1"/>
      <protection hidden="1"/>
    </xf>
    <xf numFmtId="0" fontId="129" fillId="0" borderId="0" xfId="4" applyNumberFormat="1" applyFont="1" applyBorder="1" applyAlignment="1" applyProtection="1">
      <alignment vertical="center"/>
      <protection hidden="1"/>
    </xf>
    <xf numFmtId="0" fontId="197" fillId="12" borderId="0" xfId="4" applyNumberFormat="1" applyFont="1" applyFill="1" applyBorder="1" applyAlignment="1" applyProtection="1">
      <alignment horizontal="left" vertical="center" shrinkToFit="1"/>
      <protection hidden="1"/>
    </xf>
    <xf numFmtId="0" fontId="130" fillId="0" borderId="139" xfId="4" applyNumberFormat="1" applyFont="1" applyBorder="1" applyAlignment="1" applyProtection="1">
      <alignment horizontal="center" vertical="center" shrinkToFit="1"/>
      <protection hidden="1"/>
    </xf>
    <xf numFmtId="0" fontId="129" fillId="0" borderId="134" xfId="5" applyNumberFormat="1" applyFont="1" applyBorder="1" applyAlignment="1" applyProtection="1">
      <alignment vertical="center" shrinkToFit="1"/>
      <protection hidden="1"/>
    </xf>
    <xf numFmtId="0" fontId="129" fillId="0" borderId="139" xfId="5" applyNumberFormat="1" applyFont="1" applyBorder="1" applyAlignment="1" applyProtection="1">
      <alignment vertical="center" shrinkToFit="1"/>
      <protection hidden="1"/>
    </xf>
    <xf numFmtId="0" fontId="129" fillId="0" borderId="46" xfId="5" applyNumberFormat="1" applyFont="1" applyBorder="1" applyAlignment="1" applyProtection="1">
      <alignment vertical="center" shrinkToFit="1"/>
      <protection hidden="1"/>
    </xf>
    <xf numFmtId="0" fontId="129" fillId="0" borderId="25" xfId="5" applyNumberFormat="1" applyFont="1" applyBorder="1" applyAlignment="1" applyProtection="1">
      <alignment vertical="center" shrinkToFit="1"/>
      <protection hidden="1"/>
    </xf>
    <xf numFmtId="0" fontId="129" fillId="0" borderId="0" xfId="5" applyNumberFormat="1" applyFont="1" applyBorder="1" applyAlignment="1" applyProtection="1">
      <alignment vertical="center" shrinkToFit="1"/>
      <protection hidden="1"/>
    </xf>
    <xf numFmtId="0" fontId="129" fillId="0" borderId="51" xfId="5" applyNumberFormat="1" applyFont="1" applyBorder="1" applyAlignment="1" applyProtection="1">
      <alignment vertical="center" shrinkToFit="1"/>
      <protection hidden="1"/>
    </xf>
    <xf numFmtId="0" fontId="129" fillId="0" borderId="10" xfId="5" applyNumberFormat="1" applyFont="1" applyBorder="1" applyAlignment="1" applyProtection="1">
      <alignment vertical="center" shrinkToFit="1"/>
      <protection hidden="1"/>
    </xf>
    <xf numFmtId="0" fontId="129" fillId="0" borderId="11" xfId="5" applyNumberFormat="1" applyFont="1" applyBorder="1" applyAlignment="1" applyProtection="1">
      <alignment vertical="center" shrinkToFit="1"/>
      <protection hidden="1"/>
    </xf>
    <xf numFmtId="0" fontId="129" fillId="0" borderId="42" xfId="5" applyNumberFormat="1" applyFont="1" applyBorder="1" applyAlignment="1" applyProtection="1">
      <alignment vertical="center" shrinkToFit="1"/>
      <protection hidden="1"/>
    </xf>
    <xf numFmtId="0" fontId="60" fillId="0" borderId="36" xfId="5" applyNumberFormat="1" applyFont="1" applyBorder="1" applyAlignment="1" applyProtection="1">
      <alignment vertical="center" wrapText="1"/>
      <protection hidden="1"/>
    </xf>
    <xf numFmtId="0" fontId="60" fillId="0" borderId="139" xfId="5" applyNumberFormat="1" applyFont="1" applyBorder="1" applyAlignment="1" applyProtection="1">
      <alignment vertical="center" wrapText="1"/>
      <protection hidden="1"/>
    </xf>
    <xf numFmtId="0" fontId="60" fillId="0" borderId="140" xfId="5" applyNumberFormat="1" applyFont="1" applyBorder="1" applyAlignment="1" applyProtection="1">
      <alignment vertical="center" wrapText="1"/>
      <protection hidden="1"/>
    </xf>
    <xf numFmtId="0" fontId="225" fillId="0" borderId="0" xfId="0" applyFont="1" applyBorder="1" applyAlignment="1" applyProtection="1">
      <alignment vertical="center"/>
      <protection hidden="1"/>
    </xf>
    <xf numFmtId="0" fontId="225" fillId="0" borderId="31" xfId="0" applyFont="1" applyBorder="1" applyAlignment="1" applyProtection="1">
      <alignment vertical="center"/>
      <protection hidden="1"/>
    </xf>
    <xf numFmtId="0" fontId="60" fillId="0" borderId="36" xfId="4" applyNumberFormat="1" applyFont="1" applyBorder="1" applyAlignment="1" applyProtection="1">
      <alignment vertical="center" wrapText="1"/>
      <protection hidden="1"/>
    </xf>
    <xf numFmtId="0" fontId="60" fillId="0" borderId="139" xfId="4" applyNumberFormat="1" applyFont="1" applyBorder="1" applyAlignment="1" applyProtection="1">
      <alignment vertical="center" wrapText="1"/>
      <protection hidden="1"/>
    </xf>
    <xf numFmtId="0" fontId="60" fillId="0" borderId="140" xfId="4" applyNumberFormat="1" applyFont="1" applyBorder="1" applyAlignment="1" applyProtection="1">
      <alignment vertical="center" wrapText="1"/>
      <protection hidden="1"/>
    </xf>
    <xf numFmtId="0" fontId="145" fillId="0" borderId="25" xfId="4" applyNumberFormat="1" applyFont="1" applyBorder="1" applyAlignment="1" applyProtection="1">
      <alignment horizontal="center" vertical="center" shrinkToFit="1"/>
      <protection hidden="1"/>
    </xf>
    <xf numFmtId="0" fontId="145" fillId="0" borderId="0" xfId="4" applyNumberFormat="1" applyFont="1" applyBorder="1" applyAlignment="1" applyProtection="1">
      <alignment horizontal="center" vertical="center" shrinkToFit="1"/>
      <protection hidden="1"/>
    </xf>
    <xf numFmtId="0" fontId="129" fillId="0" borderId="25" xfId="4" applyNumberFormat="1" applyFont="1" applyBorder="1" applyAlignment="1" applyProtection="1">
      <alignment horizontal="right" vertical="center" wrapText="1" shrinkToFit="1"/>
      <protection hidden="1"/>
    </xf>
    <xf numFmtId="0" fontId="129" fillId="0" borderId="0" xfId="4" applyNumberFormat="1" applyFont="1" applyBorder="1" applyAlignment="1" applyProtection="1">
      <alignment horizontal="right" vertical="center" wrapText="1" shrinkToFit="1"/>
      <protection hidden="1"/>
    </xf>
    <xf numFmtId="0" fontId="129" fillId="0" borderId="51" xfId="4" applyNumberFormat="1" applyFont="1" applyBorder="1" applyAlignment="1" applyProtection="1">
      <alignment horizontal="right" vertical="center" wrapText="1" shrinkToFit="1"/>
      <protection hidden="1"/>
    </xf>
    <xf numFmtId="49" fontId="150" fillId="2" borderId="227" xfId="4" applyNumberFormat="1" applyFont="1" applyFill="1" applyBorder="1" applyAlignment="1" applyProtection="1">
      <alignment horizontal="center" vertical="center" wrapText="1"/>
      <protection locked="0"/>
    </xf>
    <xf numFmtId="49" fontId="150" fillId="2" borderId="229" xfId="4" applyNumberFormat="1" applyFont="1" applyFill="1" applyBorder="1" applyAlignment="1" applyProtection="1">
      <alignment horizontal="center" vertical="center" wrapText="1"/>
      <protection locked="0"/>
    </xf>
    <xf numFmtId="0" fontId="60" fillId="0" borderId="0" xfId="4" applyNumberFormat="1" applyFont="1" applyBorder="1" applyAlignment="1" applyProtection="1">
      <alignment vertical="center"/>
      <protection hidden="1"/>
    </xf>
    <xf numFmtId="0" fontId="0" fillId="0" borderId="0" xfId="0" applyAlignment="1" applyProtection="1">
      <alignment vertical="center"/>
      <protection hidden="1"/>
    </xf>
    <xf numFmtId="0" fontId="0" fillId="0" borderId="31" xfId="0" applyBorder="1" applyAlignment="1" applyProtection="1">
      <alignment vertical="center"/>
      <protection hidden="1"/>
    </xf>
    <xf numFmtId="0" fontId="145" fillId="0" borderId="11" xfId="4" applyNumberFormat="1" applyFont="1" applyBorder="1" applyAlignment="1" applyProtection="1">
      <alignment horizontal="left" vertical="center" wrapText="1"/>
      <protection hidden="1"/>
    </xf>
    <xf numFmtId="0" fontId="145" fillId="0" borderId="42" xfId="4" applyNumberFormat="1" applyFont="1" applyBorder="1" applyAlignment="1" applyProtection="1">
      <alignment horizontal="left" vertical="center" wrapText="1"/>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123" fillId="0" borderId="0" xfId="4" applyNumberFormat="1"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31" xfId="0" applyFont="1" applyBorder="1" applyAlignment="1" applyProtection="1">
      <alignment vertical="center" wrapText="1"/>
      <protection hidden="1"/>
    </xf>
    <xf numFmtId="0" fontId="11" fillId="0" borderId="0" xfId="0" applyFont="1" applyAlignment="1">
      <alignment vertical="center" wrapText="1"/>
    </xf>
    <xf numFmtId="0" fontId="11" fillId="0" borderId="31" xfId="0" applyFont="1" applyBorder="1" applyAlignment="1">
      <alignment vertical="center" wrapText="1"/>
    </xf>
    <xf numFmtId="0" fontId="123" fillId="0" borderId="31" xfId="4" applyNumberFormat="1" applyFont="1" applyBorder="1" applyAlignment="1" applyProtection="1">
      <alignment vertical="center" wrapText="1"/>
      <protection hidden="1"/>
    </xf>
    <xf numFmtId="0" fontId="0" fillId="0" borderId="139" xfId="0" applyBorder="1" applyAlignment="1">
      <alignment vertical="center" wrapText="1"/>
    </xf>
    <xf numFmtId="0" fontId="0" fillId="0" borderId="140" xfId="0" applyBorder="1" applyAlignment="1">
      <alignment vertical="center" wrapText="1"/>
    </xf>
    <xf numFmtId="0" fontId="0" fillId="0" borderId="139" xfId="0" applyBorder="1" applyAlignment="1">
      <alignment vertical="center"/>
    </xf>
    <xf numFmtId="0" fontId="0" fillId="0" borderId="140" xfId="0" applyBorder="1" applyAlignment="1">
      <alignment vertical="center"/>
    </xf>
    <xf numFmtId="0" fontId="73" fillId="2" borderId="106" xfId="0" applyNumberFormat="1" applyFont="1" applyFill="1" applyBorder="1" applyAlignment="1" applyProtection="1">
      <alignment horizontal="center" vertical="center" shrinkToFit="1"/>
      <protection locked="0"/>
    </xf>
    <xf numFmtId="0" fontId="173" fillId="2" borderId="235" xfId="0" applyFont="1" applyFill="1" applyBorder="1" applyAlignment="1" applyProtection="1">
      <alignment horizontal="center" vertical="center" shrinkToFit="1"/>
      <protection locked="0"/>
    </xf>
    <xf numFmtId="0" fontId="143" fillId="0" borderId="0" xfId="4" applyNumberFormat="1" applyFont="1" applyBorder="1" applyAlignment="1" applyProtection="1">
      <alignment vertical="center" shrinkToFit="1"/>
      <protection hidden="1"/>
    </xf>
    <xf numFmtId="0" fontId="73" fillId="0" borderId="139" xfId="4" applyNumberFormat="1" applyFont="1" applyBorder="1" applyAlignment="1" applyProtection="1">
      <alignment vertical="center" textRotation="255" shrinkToFit="1"/>
      <protection hidden="1"/>
    </xf>
    <xf numFmtId="0" fontId="73" fillId="0" borderId="140" xfId="4" applyNumberFormat="1" applyFont="1" applyBorder="1" applyAlignment="1" applyProtection="1">
      <alignment vertical="center" textRotation="255" shrinkToFit="1"/>
      <protection hidden="1"/>
    </xf>
    <xf numFmtId="0" fontId="73" fillId="0" borderId="0" xfId="4" applyNumberFormat="1" applyFont="1" applyBorder="1" applyAlignment="1" applyProtection="1">
      <alignment vertical="center" textRotation="255" shrinkToFit="1"/>
      <protection hidden="1"/>
    </xf>
    <xf numFmtId="0" fontId="73" fillId="0" borderId="31" xfId="4" applyNumberFormat="1" applyFont="1" applyBorder="1" applyAlignment="1" applyProtection="1">
      <alignment vertical="center" textRotation="255" shrinkToFit="1"/>
      <protection hidden="1"/>
    </xf>
    <xf numFmtId="0" fontId="73" fillId="0" borderId="10" xfId="4" applyNumberFormat="1" applyFont="1" applyBorder="1" applyAlignment="1" applyProtection="1">
      <alignment vertical="center" textRotation="255" shrinkToFit="1"/>
      <protection hidden="1"/>
    </xf>
    <xf numFmtId="0" fontId="73" fillId="0" borderId="11" xfId="4" applyNumberFormat="1" applyFont="1" applyBorder="1" applyAlignment="1" applyProtection="1">
      <alignment vertical="center" textRotation="255" shrinkToFit="1"/>
      <protection hidden="1"/>
    </xf>
    <xf numFmtId="0" fontId="73" fillId="0" borderId="12" xfId="4" applyNumberFormat="1" applyFont="1" applyBorder="1" applyAlignment="1" applyProtection="1">
      <alignment vertical="center" textRotation="255" shrinkToFit="1"/>
      <protection hidden="1"/>
    </xf>
    <xf numFmtId="0" fontId="143" fillId="2" borderId="21" xfId="4" applyNumberFormat="1" applyFont="1" applyFill="1" applyBorder="1" applyAlignment="1" applyProtection="1">
      <alignment horizontal="center" vertical="center" shrinkToFit="1"/>
      <protection locked="0"/>
    </xf>
    <xf numFmtId="0" fontId="143" fillId="2" borderId="232" xfId="4" applyNumberFormat="1" applyFont="1" applyFill="1" applyBorder="1" applyAlignment="1" applyProtection="1">
      <alignment horizontal="center" vertical="center" shrinkToFit="1"/>
      <protection locked="0"/>
    </xf>
    <xf numFmtId="0" fontId="129" fillId="0" borderId="134" xfId="4" applyNumberFormat="1" applyFont="1" applyBorder="1" applyAlignment="1" applyProtection="1">
      <alignment horizontal="left" vertical="center" shrinkToFit="1"/>
      <protection hidden="1"/>
    </xf>
    <xf numFmtId="0" fontId="129" fillId="0" borderId="139" xfId="4" applyNumberFormat="1" applyFont="1" applyBorder="1" applyAlignment="1" applyProtection="1">
      <alignment horizontal="left" vertical="center" shrinkToFit="1"/>
      <protection hidden="1"/>
    </xf>
    <xf numFmtId="0" fontId="129" fillId="0" borderId="46" xfId="4" applyNumberFormat="1" applyFont="1" applyBorder="1" applyAlignment="1" applyProtection="1">
      <alignment horizontal="left" vertical="center" shrinkToFit="1"/>
      <protection hidden="1"/>
    </xf>
    <xf numFmtId="0" fontId="129" fillId="0" borderId="25" xfId="4" applyNumberFormat="1" applyFont="1" applyBorder="1" applyAlignment="1" applyProtection="1">
      <alignment horizontal="left" vertical="center" shrinkToFit="1"/>
      <protection hidden="1"/>
    </xf>
    <xf numFmtId="0" fontId="129" fillId="0" borderId="0" xfId="4" applyNumberFormat="1" applyFont="1" applyBorder="1" applyAlignment="1" applyProtection="1">
      <alignment horizontal="left" vertical="center" shrinkToFit="1"/>
      <protection hidden="1"/>
    </xf>
    <xf numFmtId="0" fontId="129" fillId="0" borderId="51" xfId="4" applyNumberFormat="1" applyFont="1" applyBorder="1" applyAlignment="1" applyProtection="1">
      <alignment horizontal="left" vertical="center" shrinkToFit="1"/>
      <protection hidden="1"/>
    </xf>
    <xf numFmtId="0" fontId="129" fillId="0" borderId="10" xfId="4" applyNumberFormat="1" applyFont="1" applyBorder="1" applyAlignment="1" applyProtection="1">
      <alignment horizontal="left" vertical="center" shrinkToFit="1"/>
      <protection hidden="1"/>
    </xf>
    <xf numFmtId="0" fontId="129" fillId="0" borderId="11" xfId="4" applyNumberFormat="1" applyFont="1" applyBorder="1" applyAlignment="1" applyProtection="1">
      <alignment horizontal="left" vertical="center" shrinkToFit="1"/>
      <protection hidden="1"/>
    </xf>
    <xf numFmtId="0" fontId="129" fillId="0" borderId="42" xfId="4" applyNumberFormat="1" applyFont="1" applyBorder="1" applyAlignment="1" applyProtection="1">
      <alignment horizontal="left" vertical="center" shrinkToFit="1"/>
      <protection hidden="1"/>
    </xf>
    <xf numFmtId="0" fontId="60" fillId="0" borderId="0" xfId="5" applyNumberFormat="1" applyFont="1" applyBorder="1" applyAlignment="1" applyProtection="1">
      <alignment vertical="center"/>
      <protection hidden="1"/>
    </xf>
    <xf numFmtId="0" fontId="60" fillId="0" borderId="31" xfId="5" applyNumberFormat="1" applyFont="1" applyBorder="1" applyAlignment="1" applyProtection="1">
      <alignment vertical="center"/>
      <protection hidden="1"/>
    </xf>
    <xf numFmtId="0" fontId="60" fillId="0" borderId="134" xfId="4" applyNumberFormat="1" applyFont="1" applyBorder="1" applyAlignment="1" applyProtection="1">
      <alignment horizontal="left" vertical="center" wrapText="1"/>
      <protection hidden="1"/>
    </xf>
    <xf numFmtId="0" fontId="60" fillId="0" borderId="25" xfId="4" applyNumberFormat="1" applyFont="1" applyBorder="1" applyAlignment="1" applyProtection="1">
      <alignment horizontal="left" vertical="center" wrapText="1"/>
      <protection hidden="1"/>
    </xf>
    <xf numFmtId="0" fontId="60" fillId="0" borderId="0" xfId="4" applyNumberFormat="1" applyFont="1" applyBorder="1" applyAlignment="1" applyProtection="1">
      <alignment horizontal="left" vertical="center" wrapText="1"/>
      <protection hidden="1"/>
    </xf>
    <xf numFmtId="0" fontId="60" fillId="0" borderId="31" xfId="4" applyNumberFormat="1" applyFont="1" applyBorder="1" applyAlignment="1" applyProtection="1">
      <alignment horizontal="left" vertical="center" wrapText="1"/>
      <protection hidden="1"/>
    </xf>
    <xf numFmtId="0" fontId="60" fillId="0" borderId="10" xfId="4" applyNumberFormat="1" applyFont="1" applyBorder="1" applyAlignment="1" applyProtection="1">
      <alignment horizontal="left" vertical="center" wrapText="1"/>
      <protection hidden="1"/>
    </xf>
    <xf numFmtId="0" fontId="60" fillId="0" borderId="11" xfId="4" applyNumberFormat="1" applyFont="1" applyBorder="1" applyAlignment="1" applyProtection="1">
      <alignment horizontal="left" vertical="center" wrapText="1"/>
      <protection hidden="1"/>
    </xf>
    <xf numFmtId="0" fontId="60" fillId="0" borderId="12" xfId="4" applyNumberFormat="1" applyFont="1" applyBorder="1" applyAlignment="1" applyProtection="1">
      <alignment horizontal="left" vertical="center" wrapText="1"/>
      <protection hidden="1"/>
    </xf>
    <xf numFmtId="0" fontId="141" fillId="0" borderId="0" xfId="4" applyNumberFormat="1" applyFont="1" applyBorder="1" applyAlignment="1" applyProtection="1">
      <alignment horizontal="center" vertical="center" wrapText="1"/>
      <protection hidden="1"/>
    </xf>
    <xf numFmtId="0" fontId="60" fillId="0" borderId="0" xfId="4" applyNumberFormat="1" applyFont="1" applyBorder="1" applyAlignment="1" applyProtection="1">
      <alignment horizontal="center" vertical="center" wrapText="1"/>
      <protection hidden="1"/>
    </xf>
    <xf numFmtId="0" fontId="129" fillId="0" borderId="134" xfId="4" applyNumberFormat="1" applyFont="1" applyBorder="1" applyAlignment="1" applyProtection="1">
      <alignment vertical="center" wrapText="1" shrinkToFit="1"/>
      <protection hidden="1"/>
    </xf>
    <xf numFmtId="0" fontId="129" fillId="0" borderId="139" xfId="4" applyNumberFormat="1" applyFont="1" applyBorder="1" applyAlignment="1" applyProtection="1">
      <alignment vertical="center" wrapText="1" shrinkToFit="1"/>
      <protection hidden="1"/>
    </xf>
    <xf numFmtId="0" fontId="129" fillId="0" borderId="46" xfId="4" applyNumberFormat="1" applyFont="1" applyBorder="1" applyAlignment="1" applyProtection="1">
      <alignment vertical="center" wrapText="1" shrinkToFit="1"/>
      <protection hidden="1"/>
    </xf>
    <xf numFmtId="0" fontId="129" fillId="0" borderId="25" xfId="4" applyNumberFormat="1" applyFont="1" applyBorder="1" applyAlignment="1" applyProtection="1">
      <alignment vertical="center" wrapText="1" shrinkToFit="1"/>
      <protection hidden="1"/>
    </xf>
    <xf numFmtId="0" fontId="129" fillId="0" borderId="0" xfId="4" applyNumberFormat="1" applyFont="1" applyBorder="1" applyAlignment="1" applyProtection="1">
      <alignment vertical="center" wrapText="1" shrinkToFit="1"/>
      <protection hidden="1"/>
    </xf>
    <xf numFmtId="0" fontId="129" fillId="0" borderId="51" xfId="4" applyNumberFormat="1" applyFont="1" applyBorder="1" applyAlignment="1" applyProtection="1">
      <alignment vertical="center" wrapText="1" shrinkToFit="1"/>
      <protection hidden="1"/>
    </xf>
    <xf numFmtId="0" fontId="72" fillId="0" borderId="22" xfId="4" applyNumberFormat="1" applyFont="1" applyFill="1" applyBorder="1" applyAlignment="1" applyProtection="1">
      <alignment vertical="center" shrinkToFit="1"/>
    </xf>
    <xf numFmtId="0" fontId="72" fillId="0" borderId="23" xfId="4" applyNumberFormat="1" applyFont="1" applyFill="1" applyBorder="1" applyAlignment="1" applyProtection="1">
      <alignment vertical="center" shrinkToFit="1"/>
    </xf>
    <xf numFmtId="0" fontId="72" fillId="0" borderId="24" xfId="4" applyNumberFormat="1" applyFont="1" applyFill="1" applyBorder="1" applyAlignment="1" applyProtection="1">
      <alignment vertical="center" shrinkToFit="1"/>
    </xf>
    <xf numFmtId="0" fontId="129" fillId="0" borderId="10" xfId="4" applyNumberFormat="1" applyFont="1" applyBorder="1" applyAlignment="1" applyProtection="1">
      <alignment horizontal="right" vertical="center" shrinkToFit="1"/>
      <protection hidden="1"/>
    </xf>
    <xf numFmtId="0" fontId="129" fillId="0" borderId="11" xfId="4" applyNumberFormat="1" applyFont="1" applyBorder="1" applyAlignment="1" applyProtection="1">
      <alignment horizontal="right" vertical="center" shrinkToFit="1"/>
      <protection hidden="1"/>
    </xf>
    <xf numFmtId="0" fontId="129" fillId="0" borderId="42" xfId="4" applyNumberFormat="1" applyFont="1" applyBorder="1" applyAlignment="1" applyProtection="1">
      <alignment horizontal="right" vertical="center" shrinkToFit="1"/>
      <protection hidden="1"/>
    </xf>
    <xf numFmtId="0" fontId="145" fillId="0" borderId="231" xfId="4" applyNumberFormat="1" applyFont="1" applyBorder="1" applyAlignment="1" applyProtection="1">
      <alignment horizontal="left" vertical="center" wrapText="1"/>
      <protection hidden="1"/>
    </xf>
    <xf numFmtId="0" fontId="145" fillId="0" borderId="14" xfId="4" applyNumberFormat="1" applyFont="1" applyBorder="1" applyAlignment="1" applyProtection="1">
      <alignment horizontal="left" vertical="center" wrapText="1"/>
      <protection hidden="1"/>
    </xf>
    <xf numFmtId="0" fontId="145" fillId="0" borderId="272" xfId="4" applyNumberFormat="1" applyFont="1" applyBorder="1" applyAlignment="1" applyProtection="1">
      <alignment horizontal="left" vertical="center" wrapText="1"/>
      <protection hidden="1"/>
    </xf>
    <xf numFmtId="49" fontId="73" fillId="2" borderId="227" xfId="4" applyNumberFormat="1" applyFont="1" applyFill="1" applyBorder="1" applyAlignment="1" applyProtection="1">
      <alignment horizontal="center" vertical="center" wrapText="1"/>
      <protection locked="0"/>
    </xf>
    <xf numFmtId="49" fontId="73" fillId="2" borderId="229" xfId="4" applyNumberFormat="1" applyFont="1" applyFill="1" applyBorder="1" applyAlignment="1" applyProtection="1">
      <alignment horizontal="center" vertical="center" wrapText="1"/>
      <protection locked="0"/>
    </xf>
    <xf numFmtId="0" fontId="145" fillId="0" borderId="134" xfId="4" applyNumberFormat="1" applyFont="1" applyBorder="1" applyAlignment="1" applyProtection="1">
      <alignment horizontal="left" vertical="center" wrapText="1" shrinkToFit="1"/>
      <protection hidden="1"/>
    </xf>
    <xf numFmtId="0" fontId="145" fillId="0" borderId="139" xfId="4" applyNumberFormat="1" applyFont="1" applyBorder="1" applyAlignment="1" applyProtection="1">
      <alignment horizontal="left" vertical="center" wrapText="1" shrinkToFit="1"/>
      <protection hidden="1"/>
    </xf>
    <xf numFmtId="0" fontId="145" fillId="0" borderId="46" xfId="4" applyNumberFormat="1" applyFont="1" applyBorder="1" applyAlignment="1" applyProtection="1">
      <alignment horizontal="left" vertical="center" wrapText="1" shrinkToFit="1"/>
      <protection hidden="1"/>
    </xf>
    <xf numFmtId="0" fontId="196" fillId="0" borderId="25" xfId="0" applyFont="1" applyBorder="1" applyAlignment="1" applyProtection="1">
      <alignment vertical="center" wrapText="1" shrinkToFit="1"/>
      <protection hidden="1"/>
    </xf>
    <xf numFmtId="0" fontId="196" fillId="0" borderId="0" xfId="0" applyFont="1" applyBorder="1" applyAlignment="1" applyProtection="1">
      <alignment vertical="center" wrapText="1" shrinkToFit="1"/>
      <protection hidden="1"/>
    </xf>
    <xf numFmtId="0" fontId="196" fillId="0" borderId="51" xfId="0" applyFont="1" applyBorder="1" applyAlignment="1" applyProtection="1">
      <alignment vertical="center" wrapText="1" shrinkToFit="1"/>
      <protection hidden="1"/>
    </xf>
    <xf numFmtId="0" fontId="196" fillId="0" borderId="10" xfId="0" applyFont="1" applyBorder="1" applyAlignment="1" applyProtection="1">
      <alignment vertical="center" wrapText="1" shrinkToFit="1"/>
      <protection hidden="1"/>
    </xf>
    <xf numFmtId="0" fontId="196" fillId="0" borderId="11" xfId="0" applyFont="1" applyBorder="1" applyAlignment="1" applyProtection="1">
      <alignment vertical="center" wrapText="1" shrinkToFit="1"/>
      <protection hidden="1"/>
    </xf>
    <xf numFmtId="0" fontId="196" fillId="0" borderId="42" xfId="0" applyFont="1" applyBorder="1" applyAlignment="1" applyProtection="1">
      <alignment vertical="center" wrapText="1" shrinkToFit="1"/>
      <protection hidden="1"/>
    </xf>
    <xf numFmtId="0" fontId="130" fillId="0" borderId="22" xfId="4" applyNumberFormat="1" applyFont="1" applyFill="1" applyBorder="1" applyAlignment="1" applyProtection="1">
      <alignment horizontal="center" vertical="center" wrapText="1"/>
      <protection hidden="1"/>
    </xf>
    <xf numFmtId="0" fontId="130" fillId="0" borderId="23" xfId="4" applyNumberFormat="1" applyFont="1" applyFill="1" applyBorder="1" applyAlignment="1" applyProtection="1">
      <alignment horizontal="center" vertical="center" wrapText="1"/>
      <protection hidden="1"/>
    </xf>
    <xf numFmtId="0" fontId="130" fillId="0" borderId="24" xfId="4" applyNumberFormat="1" applyFont="1" applyFill="1" applyBorder="1" applyAlignment="1" applyProtection="1">
      <alignment horizontal="center" vertical="center" wrapText="1"/>
      <protection hidden="1"/>
    </xf>
    <xf numFmtId="0" fontId="60" fillId="0" borderId="14" xfId="4" applyNumberFormat="1" applyFont="1" applyBorder="1" applyAlignment="1" applyProtection="1">
      <alignment vertical="center" wrapText="1"/>
      <protection hidden="1"/>
    </xf>
    <xf numFmtId="0" fontId="60" fillId="0" borderId="15" xfId="4" applyNumberFormat="1" applyFont="1" applyBorder="1" applyAlignment="1" applyProtection="1">
      <alignment vertical="center" wrapText="1"/>
      <protection hidden="1"/>
    </xf>
    <xf numFmtId="0" fontId="73" fillId="2" borderId="227" xfId="4" applyNumberFormat="1" applyFont="1" applyFill="1" applyBorder="1" applyAlignment="1" applyProtection="1">
      <alignment horizontal="center" vertical="center" shrinkToFit="1"/>
      <protection locked="0"/>
    </xf>
    <xf numFmtId="0" fontId="73" fillId="2" borderId="229" xfId="4" applyNumberFormat="1" applyFont="1" applyFill="1" applyBorder="1" applyAlignment="1" applyProtection="1">
      <alignment horizontal="center" vertical="center" shrinkToFit="1"/>
      <protection locked="0"/>
    </xf>
    <xf numFmtId="0" fontId="175" fillId="2" borderId="0" xfId="4" applyNumberFormat="1" applyFont="1" applyFill="1" applyBorder="1" applyAlignment="1" applyProtection="1">
      <alignment vertical="center" wrapText="1"/>
      <protection locked="0"/>
    </xf>
    <xf numFmtId="0" fontId="175" fillId="2" borderId="31" xfId="4" applyNumberFormat="1" applyFont="1" applyFill="1" applyBorder="1" applyAlignment="1" applyProtection="1">
      <alignment vertical="center" wrapText="1"/>
      <protection locked="0"/>
    </xf>
    <xf numFmtId="0" fontId="175" fillId="2" borderId="11" xfId="4" applyNumberFormat="1" applyFont="1" applyFill="1" applyBorder="1" applyAlignment="1" applyProtection="1">
      <alignment vertical="center" wrapText="1"/>
      <protection locked="0"/>
    </xf>
    <xf numFmtId="0" fontId="175" fillId="2" borderId="12" xfId="4" applyNumberFormat="1" applyFont="1" applyFill="1" applyBorder="1" applyAlignment="1" applyProtection="1">
      <alignment vertical="center" wrapText="1"/>
      <protection locked="0"/>
    </xf>
    <xf numFmtId="0" fontId="177" fillId="3" borderId="39" xfId="0" applyNumberFormat="1" applyFont="1" applyFill="1" applyBorder="1" applyAlignment="1" applyProtection="1">
      <alignment vertical="center" wrapText="1"/>
      <protection hidden="1"/>
    </xf>
    <xf numFmtId="0" fontId="123" fillId="0" borderId="134" xfId="4" applyNumberFormat="1" applyFont="1" applyBorder="1" applyAlignment="1" applyProtection="1">
      <alignment horizontal="center" vertical="center" wrapText="1" shrinkToFit="1"/>
      <protection hidden="1"/>
    </xf>
    <xf numFmtId="0" fontId="11" fillId="0" borderId="139" xfId="0" applyFont="1" applyBorder="1" applyAlignment="1" applyProtection="1">
      <alignment horizontal="center" vertical="center" shrinkToFit="1"/>
      <protection hidden="1"/>
    </xf>
    <xf numFmtId="0" fontId="11" fillId="0" borderId="14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1"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60" fillId="0" borderId="39" xfId="0" applyNumberFormat="1" applyFont="1" applyFill="1" applyBorder="1" applyAlignment="1" applyProtection="1">
      <alignment horizontal="left" vertical="center"/>
      <protection hidden="1"/>
    </xf>
    <xf numFmtId="0" fontId="60" fillId="0" borderId="40" xfId="0" applyNumberFormat="1" applyFont="1" applyFill="1" applyBorder="1" applyAlignment="1" applyProtection="1">
      <alignment horizontal="left" vertical="center"/>
      <protection hidden="1"/>
    </xf>
    <xf numFmtId="0" fontId="148" fillId="3" borderId="30" xfId="0" applyNumberFormat="1" applyFont="1" applyFill="1" applyBorder="1" applyAlignment="1" applyProtection="1">
      <alignment horizontal="left" vertical="center" wrapText="1"/>
      <protection hidden="1"/>
    </xf>
    <xf numFmtId="0" fontId="73" fillId="2" borderId="125" xfId="0" applyNumberFormat="1" applyFont="1" applyFill="1" applyBorder="1" applyAlignment="1" applyProtection="1">
      <alignment horizontal="left" vertical="center" shrinkToFit="1"/>
      <protection locked="0"/>
    </xf>
    <xf numFmtId="0" fontId="0" fillId="0" borderId="235" xfId="0" applyBorder="1" applyAlignment="1" applyProtection="1">
      <alignment horizontal="left" vertical="center" shrinkToFit="1"/>
      <protection locked="0"/>
    </xf>
    <xf numFmtId="0" fontId="60" fillId="0" borderId="0" xfId="4" applyNumberFormat="1" applyFont="1" applyBorder="1" applyAlignment="1" applyProtection="1">
      <alignment vertical="center" wrapText="1"/>
      <protection hidden="1"/>
    </xf>
    <xf numFmtId="0" fontId="60" fillId="0" borderId="31" xfId="4" applyNumberFormat="1" applyFont="1" applyBorder="1" applyAlignment="1" applyProtection="1">
      <alignment vertical="center" wrapText="1"/>
      <protection hidden="1"/>
    </xf>
    <xf numFmtId="0" fontId="129" fillId="0" borderId="134" xfId="4" applyNumberFormat="1" applyFont="1" applyBorder="1" applyAlignment="1" applyProtection="1">
      <alignment horizontal="left" vertical="center" wrapText="1" shrinkToFit="1"/>
      <protection hidden="1"/>
    </xf>
    <xf numFmtId="0" fontId="129" fillId="0" borderId="139" xfId="4" applyNumberFormat="1" applyFont="1" applyBorder="1" applyAlignment="1" applyProtection="1">
      <alignment horizontal="left" vertical="center" wrapText="1" shrinkToFit="1"/>
      <protection hidden="1"/>
    </xf>
    <xf numFmtId="0" fontId="129" fillId="0" borderId="46" xfId="4" applyNumberFormat="1" applyFont="1" applyBorder="1" applyAlignment="1" applyProtection="1">
      <alignment horizontal="left" vertical="center" wrapText="1" shrinkToFit="1"/>
      <protection hidden="1"/>
    </xf>
    <xf numFmtId="0" fontId="129" fillId="0" borderId="25" xfId="4" applyNumberFormat="1" applyFont="1" applyBorder="1" applyAlignment="1" applyProtection="1">
      <alignment horizontal="left" vertical="center" wrapText="1" shrinkToFit="1"/>
      <protection hidden="1"/>
    </xf>
    <xf numFmtId="0" fontId="129" fillId="0" borderId="0" xfId="4" applyNumberFormat="1" applyFont="1" applyBorder="1" applyAlignment="1" applyProtection="1">
      <alignment horizontal="left" vertical="center" wrapText="1" shrinkToFit="1"/>
      <protection hidden="1"/>
    </xf>
    <xf numFmtId="0" fontId="129" fillId="0" borderId="51" xfId="4" applyNumberFormat="1" applyFont="1" applyBorder="1" applyAlignment="1" applyProtection="1">
      <alignment horizontal="left" vertical="center" wrapText="1" shrinkToFit="1"/>
      <protection hidden="1"/>
    </xf>
    <xf numFmtId="0" fontId="129" fillId="0" borderId="10" xfId="4" applyNumberFormat="1" applyFont="1" applyBorder="1" applyAlignment="1" applyProtection="1">
      <alignment horizontal="left" vertical="center" wrapText="1" shrinkToFit="1"/>
      <protection hidden="1"/>
    </xf>
    <xf numFmtId="0" fontId="129" fillId="0" borderId="11" xfId="4" applyNumberFormat="1" applyFont="1" applyBorder="1" applyAlignment="1" applyProtection="1">
      <alignment horizontal="left" vertical="center" wrapText="1" shrinkToFit="1"/>
      <protection hidden="1"/>
    </xf>
    <xf numFmtId="0" fontId="129" fillId="0" borderId="42" xfId="4" applyNumberFormat="1" applyFont="1" applyBorder="1" applyAlignment="1" applyProtection="1">
      <alignment horizontal="left" vertical="center" wrapText="1" shrinkToFit="1"/>
      <protection hidden="1"/>
    </xf>
    <xf numFmtId="0" fontId="159" fillId="0" borderId="22" xfId="4" applyNumberFormat="1" applyFont="1" applyBorder="1" applyAlignment="1" applyProtection="1">
      <alignment horizontal="center" vertical="center" shrinkToFit="1"/>
      <protection hidden="1"/>
    </xf>
    <xf numFmtId="0" fontId="160" fillId="0" borderId="23" xfId="0" applyFont="1" applyBorder="1" applyAlignment="1" applyProtection="1">
      <alignment horizontal="center" vertical="center" shrinkToFit="1"/>
      <protection hidden="1"/>
    </xf>
    <xf numFmtId="0" fontId="160" fillId="0" borderId="24" xfId="0" applyFont="1" applyBorder="1" applyAlignment="1" applyProtection="1">
      <alignment horizontal="center" vertical="center" shrinkToFit="1"/>
      <protection hidden="1"/>
    </xf>
    <xf numFmtId="0" fontId="142" fillId="0" borderId="23" xfId="4" applyNumberFormat="1" applyFont="1" applyFill="1" applyBorder="1" applyAlignment="1" applyProtection="1">
      <alignment horizontal="left" vertical="center" shrinkToFit="1"/>
      <protection hidden="1"/>
    </xf>
    <xf numFmtId="0" fontId="60" fillId="0" borderId="231" xfId="4" applyNumberFormat="1" applyFont="1" applyBorder="1" applyAlignment="1" applyProtection="1">
      <alignment vertical="center"/>
      <protection hidden="1"/>
    </xf>
    <xf numFmtId="0" fontId="60" fillId="0" borderId="14" xfId="4" applyNumberFormat="1" applyFont="1" applyBorder="1" applyAlignment="1" applyProtection="1">
      <alignment vertical="center"/>
      <protection hidden="1"/>
    </xf>
    <xf numFmtId="0" fontId="60" fillId="0" borderId="15" xfId="4" applyNumberFormat="1" applyFont="1" applyBorder="1" applyAlignment="1" applyProtection="1">
      <alignment vertical="center"/>
      <protection hidden="1"/>
    </xf>
    <xf numFmtId="0" fontId="60" fillId="10" borderId="0" xfId="4" applyNumberFormat="1" applyFont="1" applyFill="1" applyBorder="1" applyAlignment="1" applyProtection="1">
      <alignment horizontal="center" vertical="center"/>
      <protection hidden="1"/>
    </xf>
    <xf numFmtId="0" fontId="60" fillId="0" borderId="2" xfId="4" applyNumberFormat="1" applyFont="1" applyFill="1" applyBorder="1" applyAlignment="1" applyProtection="1">
      <alignment horizontal="left" vertical="center" wrapText="1"/>
      <protection hidden="1"/>
    </xf>
    <xf numFmtId="0" fontId="60" fillId="0" borderId="1" xfId="4" applyNumberFormat="1" applyFont="1" applyFill="1" applyBorder="1" applyAlignment="1" applyProtection="1">
      <alignment horizontal="left" vertical="center" wrapText="1"/>
      <protection hidden="1"/>
    </xf>
    <xf numFmtId="0" fontId="60" fillId="0" borderId="3" xfId="4" applyNumberFormat="1" applyFont="1" applyFill="1" applyBorder="1" applyAlignment="1" applyProtection="1">
      <alignment horizontal="left" vertical="center" wrapText="1"/>
      <protection hidden="1"/>
    </xf>
    <xf numFmtId="0" fontId="60" fillId="0" borderId="4" xfId="4" applyNumberFormat="1" applyFont="1" applyFill="1" applyBorder="1" applyAlignment="1" applyProtection="1">
      <alignment horizontal="left" vertical="center" wrapText="1"/>
      <protection hidden="1"/>
    </xf>
    <xf numFmtId="0" fontId="60" fillId="0" borderId="5" xfId="4" applyNumberFormat="1" applyFont="1" applyFill="1" applyBorder="1" applyAlignment="1" applyProtection="1">
      <alignment horizontal="left" vertical="center" wrapText="1"/>
      <protection hidden="1"/>
    </xf>
    <xf numFmtId="0" fontId="60" fillId="0" borderId="6" xfId="4" applyNumberFormat="1" applyFont="1" applyFill="1" applyBorder="1" applyAlignment="1" applyProtection="1">
      <alignment horizontal="left" vertical="center" wrapText="1"/>
      <protection hidden="1"/>
    </xf>
    <xf numFmtId="0" fontId="60" fillId="10" borderId="0" xfId="4" applyNumberFormat="1" applyFont="1" applyFill="1" applyBorder="1" applyAlignment="1" applyProtection="1">
      <alignment horizontal="left" vertical="center" wrapText="1" readingOrder="1"/>
      <protection hidden="1"/>
    </xf>
    <xf numFmtId="0" fontId="60" fillId="0" borderId="39" xfId="4" applyNumberFormat="1" applyFont="1" applyBorder="1" applyAlignment="1" applyProtection="1">
      <alignment horizontal="left" vertical="center" wrapText="1"/>
      <protection hidden="1"/>
    </xf>
    <xf numFmtId="0" fontId="60" fillId="0" borderId="39" xfId="4" applyNumberFormat="1" applyFont="1" applyBorder="1" applyAlignment="1" applyProtection="1">
      <alignment vertical="center" wrapText="1"/>
      <protection hidden="1"/>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4" fillId="2" borderId="64" xfId="4" applyNumberFormat="1" applyFont="1" applyFill="1" applyBorder="1" applyAlignment="1" applyProtection="1">
      <alignment vertical="center" shrinkToFit="1"/>
      <protection locked="0" hidden="1"/>
    </xf>
    <xf numFmtId="0" fontId="164" fillId="2" borderId="21" xfId="4" applyNumberFormat="1" applyFont="1" applyFill="1" applyBorder="1" applyAlignment="1" applyProtection="1">
      <alignment vertical="center" shrinkToFit="1"/>
      <protection locked="0" hidden="1"/>
    </xf>
    <xf numFmtId="0" fontId="164" fillId="2" borderId="232" xfId="4" applyNumberFormat="1" applyFont="1" applyFill="1" applyBorder="1" applyAlignment="1" applyProtection="1">
      <alignment vertical="center" shrinkToFit="1"/>
      <protection locked="0" hidden="1"/>
    </xf>
    <xf numFmtId="0" fontId="129" fillId="0" borderId="227" xfId="4" applyNumberFormat="1" applyFont="1" applyBorder="1" applyAlignment="1" applyProtection="1">
      <alignment horizontal="left" vertical="center" shrinkToFit="1"/>
      <protection hidden="1"/>
    </xf>
    <xf numFmtId="0" fontId="129" fillId="0" borderId="228" xfId="4" applyNumberFormat="1" applyFont="1" applyBorder="1" applyAlignment="1" applyProtection="1">
      <alignment horizontal="left" vertical="center" shrinkToFit="1"/>
      <protection hidden="1"/>
    </xf>
    <xf numFmtId="0" fontId="164" fillId="2" borderId="64" xfId="4" applyNumberFormat="1" applyFont="1" applyFill="1" applyBorder="1" applyAlignment="1" applyProtection="1">
      <alignment horizontal="left" vertical="center" shrinkToFit="1"/>
      <protection locked="0"/>
    </xf>
    <xf numFmtId="0" fontId="164" fillId="2" borderId="21" xfId="4" applyNumberFormat="1" applyFont="1" applyFill="1" applyBorder="1" applyAlignment="1" applyProtection="1">
      <alignment horizontal="left" vertical="center" shrinkToFit="1"/>
      <protection locked="0"/>
    </xf>
    <xf numFmtId="0" fontId="164" fillId="2" borderId="232" xfId="4" applyNumberFormat="1" applyFont="1" applyFill="1" applyBorder="1" applyAlignment="1" applyProtection="1">
      <alignment horizontal="left" vertical="center" shrinkToFit="1"/>
      <protection locked="0"/>
    </xf>
    <xf numFmtId="0" fontId="60" fillId="0" borderId="231" xfId="4" applyNumberFormat="1" applyFont="1" applyBorder="1" applyAlignment="1" applyProtection="1">
      <alignment horizontal="left" vertical="center" wrapText="1"/>
      <protection hidden="1"/>
    </xf>
    <xf numFmtId="0" fontId="60" fillId="0" borderId="14" xfId="4" applyNumberFormat="1" applyFont="1" applyBorder="1" applyAlignment="1" applyProtection="1">
      <alignment horizontal="left" vertical="center" wrapText="1"/>
      <protection hidden="1"/>
    </xf>
    <xf numFmtId="0" fontId="60" fillId="0" borderId="15" xfId="4" applyNumberFormat="1" applyFont="1" applyBorder="1" applyAlignment="1" applyProtection="1">
      <alignment horizontal="left" vertical="center" wrapText="1"/>
      <protection hidden="1"/>
    </xf>
    <xf numFmtId="177" fontId="73" fillId="2" borderId="64" xfId="4" applyNumberFormat="1" applyFont="1" applyFill="1" applyBorder="1" applyAlignment="1" applyProtection="1">
      <alignment horizontal="center" vertical="center" shrinkToFit="1"/>
      <protection locked="0"/>
    </xf>
    <xf numFmtId="177" fontId="73" fillId="2" borderId="21" xfId="4" applyNumberFormat="1" applyFont="1" applyFill="1" applyBorder="1" applyAlignment="1" applyProtection="1">
      <alignment horizontal="center" vertical="center" shrinkToFit="1"/>
      <protection locked="0"/>
    </xf>
    <xf numFmtId="177" fontId="73" fillId="2" borderId="232" xfId="4" applyNumberFormat="1" applyFont="1" applyFill="1" applyBorder="1" applyAlignment="1" applyProtection="1">
      <alignment horizontal="center" vertical="center" shrinkToFit="1"/>
      <protection locked="0"/>
    </xf>
    <xf numFmtId="0" fontId="0" fillId="0" borderId="140" xfId="0"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31" xfId="0" applyFont="1" applyFill="1" applyBorder="1" applyAlignment="1" applyProtection="1">
      <alignment vertical="center"/>
      <protection hidden="1"/>
    </xf>
    <xf numFmtId="0" fontId="147" fillId="0" borderId="22" xfId="4" applyNumberFormat="1" applyFont="1" applyBorder="1" applyAlignment="1" applyProtection="1">
      <alignment horizontal="center" vertical="center"/>
      <protection hidden="1"/>
    </xf>
    <xf numFmtId="0" fontId="147" fillId="0" borderId="23" xfId="4" applyNumberFormat="1" applyFont="1" applyBorder="1" applyAlignment="1" applyProtection="1">
      <alignment horizontal="center" vertical="center"/>
      <protection hidden="1"/>
    </xf>
    <xf numFmtId="0" fontId="147" fillId="0" borderId="24" xfId="4" applyNumberFormat="1" applyFont="1" applyBorder="1" applyAlignment="1" applyProtection="1">
      <alignment horizontal="center" vertical="center"/>
      <protection hidden="1"/>
    </xf>
    <xf numFmtId="0" fontId="152" fillId="3" borderId="2" xfId="0" applyNumberFormat="1" applyFont="1" applyFill="1" applyBorder="1" applyAlignment="1" applyProtection="1">
      <alignment vertical="center" wrapText="1"/>
      <protection hidden="1"/>
    </xf>
    <xf numFmtId="0" fontId="152" fillId="3" borderId="1" xfId="0" applyNumberFormat="1" applyFont="1" applyFill="1" applyBorder="1" applyAlignment="1" applyProtection="1">
      <alignment vertical="center" wrapText="1"/>
      <protection hidden="1"/>
    </xf>
    <xf numFmtId="0" fontId="152" fillId="3" borderId="3" xfId="0" applyNumberFormat="1" applyFont="1" applyFill="1" applyBorder="1" applyAlignment="1" applyProtection="1">
      <alignment vertical="center" wrapText="1"/>
      <protection hidden="1"/>
    </xf>
    <xf numFmtId="0" fontId="222" fillId="0" borderId="4" xfId="0" applyFont="1" applyBorder="1" applyAlignment="1" applyProtection="1">
      <alignment vertical="center" wrapText="1"/>
      <protection hidden="1"/>
    </xf>
    <xf numFmtId="0" fontId="222" fillId="0" borderId="5" xfId="0" applyFont="1" applyBorder="1" applyAlignment="1" applyProtection="1">
      <alignment vertical="center" wrapText="1"/>
      <protection hidden="1"/>
    </xf>
    <xf numFmtId="0" fontId="222" fillId="0" borderId="6" xfId="0" applyFont="1" applyBorder="1" applyAlignment="1" applyProtection="1">
      <alignment vertical="center" wrapText="1"/>
      <protection hidden="1"/>
    </xf>
    <xf numFmtId="0" fontId="60" fillId="0" borderId="223" xfId="4" applyNumberFormat="1" applyFont="1" applyBorder="1" applyAlignment="1" applyProtection="1">
      <alignment horizontal="left" vertical="center"/>
      <protection hidden="1"/>
    </xf>
    <xf numFmtId="0" fontId="60" fillId="0" borderId="224" xfId="4" applyNumberFormat="1" applyFont="1" applyBorder="1" applyAlignment="1" applyProtection="1">
      <alignment horizontal="left" vertical="center"/>
      <protection hidden="1"/>
    </xf>
    <xf numFmtId="0" fontId="129" fillId="0" borderId="219" xfId="4" applyNumberFormat="1" applyFont="1" applyBorder="1" applyAlignment="1" applyProtection="1">
      <alignment horizontal="left" vertical="center" shrinkToFit="1"/>
      <protection hidden="1"/>
    </xf>
    <xf numFmtId="0" fontId="129" fillId="0" borderId="39" xfId="4" applyNumberFormat="1" applyFont="1" applyBorder="1" applyAlignment="1" applyProtection="1">
      <alignment horizontal="left" vertical="center" shrinkToFit="1"/>
      <protection hidden="1"/>
    </xf>
    <xf numFmtId="0" fontId="129" fillId="0" borderId="225" xfId="4" applyNumberFormat="1" applyFont="1" applyBorder="1" applyAlignment="1" applyProtection="1">
      <alignment horizontal="left" vertical="center" shrinkToFit="1"/>
      <protection hidden="1"/>
    </xf>
    <xf numFmtId="0" fontId="129" fillId="0" borderId="96" xfId="4" applyNumberFormat="1" applyFont="1" applyBorder="1" applyAlignment="1" applyProtection="1">
      <alignment horizontal="left" vertical="center" shrinkToFit="1"/>
      <protection hidden="1"/>
    </xf>
    <xf numFmtId="0" fontId="6" fillId="0" borderId="27" xfId="0" applyFont="1" applyFill="1" applyBorder="1" applyAlignment="1" applyProtection="1">
      <alignment vertical="center"/>
      <protection hidden="1"/>
    </xf>
    <xf numFmtId="0" fontId="164" fillId="2" borderId="233" xfId="4" applyNumberFormat="1" applyFont="1" applyFill="1" applyBorder="1" applyAlignment="1" applyProtection="1">
      <alignment horizontal="left" vertical="center" shrinkToFit="1"/>
      <protection locked="0"/>
    </xf>
    <xf numFmtId="0" fontId="164" fillId="2" borderId="228" xfId="4" applyNumberFormat="1" applyFont="1" applyFill="1" applyBorder="1" applyAlignment="1" applyProtection="1">
      <alignment horizontal="center" vertical="center" shrinkToFit="1"/>
      <protection locked="0"/>
    </xf>
    <xf numFmtId="0" fontId="164" fillId="2" borderId="229" xfId="4" applyNumberFormat="1" applyFont="1" applyFill="1" applyBorder="1" applyAlignment="1" applyProtection="1">
      <alignment horizontal="center" vertical="center" shrinkToFit="1"/>
      <protection locked="0"/>
    </xf>
    <xf numFmtId="0" fontId="164" fillId="0" borderId="22" xfId="4" applyNumberFormat="1" applyFont="1" applyBorder="1" applyAlignment="1" applyProtection="1">
      <alignment horizontal="left" vertical="center" shrinkToFit="1"/>
      <protection hidden="1"/>
    </xf>
    <xf numFmtId="0" fontId="164" fillId="0" borderId="23" xfId="4" applyNumberFormat="1" applyFont="1" applyBorder="1" applyAlignment="1" applyProtection="1">
      <alignment horizontal="left" vertical="center" shrinkToFit="1"/>
      <protection hidden="1"/>
    </xf>
    <xf numFmtId="0" fontId="16" fillId="2" borderId="26"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29" fillId="0" borderId="134" xfId="4" applyNumberFormat="1" applyFont="1" applyBorder="1" applyAlignment="1" applyProtection="1">
      <alignment vertical="center" shrinkToFit="1"/>
      <protection hidden="1"/>
    </xf>
    <xf numFmtId="0" fontId="129" fillId="0" borderId="139" xfId="4" applyNumberFormat="1" applyFont="1" applyBorder="1" applyAlignment="1" applyProtection="1">
      <alignment vertical="center" shrinkToFit="1"/>
      <protection hidden="1"/>
    </xf>
    <xf numFmtId="0" fontId="129" fillId="0" borderId="140" xfId="4" applyNumberFormat="1" applyFont="1" applyBorder="1" applyAlignment="1" applyProtection="1">
      <alignment vertical="center" shrinkToFit="1"/>
      <protection hidden="1"/>
    </xf>
    <xf numFmtId="0" fontId="129" fillId="0" borderId="25" xfId="4" applyNumberFormat="1" applyFont="1" applyBorder="1" applyAlignment="1" applyProtection="1">
      <alignment vertical="center" shrinkToFit="1"/>
      <protection hidden="1"/>
    </xf>
    <xf numFmtId="0" fontId="129" fillId="0" borderId="0" xfId="4" applyNumberFormat="1" applyFont="1" applyBorder="1" applyAlignment="1" applyProtection="1">
      <alignment vertical="center" shrinkToFit="1"/>
      <protection hidden="1"/>
    </xf>
    <xf numFmtId="0" fontId="129" fillId="0" borderId="31" xfId="4" applyNumberFormat="1" applyFont="1" applyBorder="1" applyAlignment="1" applyProtection="1">
      <alignment vertical="center" shrinkToFit="1"/>
      <protection hidden="1"/>
    </xf>
    <xf numFmtId="0" fontId="129" fillId="0" borderId="10" xfId="4" applyNumberFormat="1" applyFont="1" applyBorder="1" applyAlignment="1" applyProtection="1">
      <alignment vertical="center" shrinkToFit="1"/>
      <protection hidden="1"/>
    </xf>
    <xf numFmtId="0" fontId="129" fillId="0" borderId="11" xfId="4" applyNumberFormat="1" applyFont="1" applyBorder="1" applyAlignment="1" applyProtection="1">
      <alignment vertical="center" shrinkToFit="1"/>
      <protection hidden="1"/>
    </xf>
    <xf numFmtId="0" fontId="129" fillId="0" borderId="12" xfId="4" applyNumberFormat="1" applyFont="1" applyBorder="1" applyAlignment="1" applyProtection="1">
      <alignment vertical="center" shrinkToFit="1"/>
      <protection hidden="1"/>
    </xf>
    <xf numFmtId="0" fontId="164" fillId="2" borderId="64" xfId="4" applyNumberFormat="1" applyFont="1" applyFill="1" applyBorder="1" applyAlignment="1" applyProtection="1">
      <alignment vertical="center" shrinkToFit="1"/>
      <protection locked="0"/>
    </xf>
    <xf numFmtId="0" fontId="164" fillId="2" borderId="21" xfId="4" applyNumberFormat="1" applyFont="1" applyFill="1" applyBorder="1" applyAlignment="1" applyProtection="1">
      <alignment vertical="center" shrinkToFit="1"/>
      <protection locked="0"/>
    </xf>
    <xf numFmtId="0" fontId="164" fillId="2" borderId="232" xfId="4" applyNumberFormat="1" applyFont="1" applyFill="1" applyBorder="1" applyAlignment="1" applyProtection="1">
      <alignment vertical="center" shrinkToFit="1"/>
      <protection locked="0"/>
    </xf>
    <xf numFmtId="0" fontId="60" fillId="0" borderId="22" xfId="4" applyNumberFormat="1" applyFont="1" applyBorder="1" applyAlignment="1" applyProtection="1">
      <alignment horizontal="left" vertical="center"/>
      <protection hidden="1"/>
    </xf>
    <xf numFmtId="0" fontId="60" fillId="0" borderId="23" xfId="4" applyNumberFormat="1" applyFont="1" applyBorder="1" applyAlignment="1" applyProtection="1">
      <alignment horizontal="left" vertical="center"/>
      <protection hidden="1"/>
    </xf>
    <xf numFmtId="0" fontId="60" fillId="0" borderId="24" xfId="4" applyNumberFormat="1" applyFont="1" applyBorder="1" applyAlignment="1" applyProtection="1">
      <alignment horizontal="left" vertical="center"/>
      <protection hidden="1"/>
    </xf>
    <xf numFmtId="0" fontId="129" fillId="0" borderId="26" xfId="4" applyNumberFormat="1" applyFont="1" applyBorder="1" applyAlignment="1" applyProtection="1">
      <alignment horizontal="left" vertical="center" shrinkToFit="1"/>
      <protection hidden="1"/>
    </xf>
    <xf numFmtId="0" fontId="129" fillId="0" borderId="5" xfId="4" applyNumberFormat="1" applyFont="1" applyBorder="1" applyAlignment="1" applyProtection="1">
      <alignment horizontal="left" vertical="center" shrinkToFit="1"/>
      <protection hidden="1"/>
    </xf>
    <xf numFmtId="0" fontId="129" fillId="0" borderId="6" xfId="4" applyNumberFormat="1" applyFont="1" applyBorder="1" applyAlignment="1" applyProtection="1">
      <alignment horizontal="left" vertical="center" shrinkToFit="1"/>
      <protection hidden="1"/>
    </xf>
    <xf numFmtId="0" fontId="164" fillId="0" borderId="16" xfId="4" applyNumberFormat="1" applyFont="1" applyBorder="1" applyAlignment="1" applyProtection="1">
      <alignment horizontal="left" vertical="center" shrinkToFit="1"/>
      <protection hidden="1"/>
    </xf>
    <xf numFmtId="0" fontId="164" fillId="0" borderId="17" xfId="4" applyNumberFormat="1" applyFont="1" applyBorder="1" applyAlignment="1" applyProtection="1">
      <alignment horizontal="left" vertical="center" shrinkToFit="1"/>
      <protection hidden="1"/>
    </xf>
    <xf numFmtId="0" fontId="164" fillId="0" borderId="41" xfId="4" applyNumberFormat="1" applyFont="1" applyBorder="1" applyAlignment="1" applyProtection="1">
      <alignment horizontal="left" vertical="center" shrinkToFit="1"/>
      <protection hidden="1"/>
    </xf>
    <xf numFmtId="0" fontId="143" fillId="0" borderId="22" xfId="4" applyNumberFormat="1" applyFont="1" applyBorder="1" applyAlignment="1" applyProtection="1">
      <alignment horizontal="left" vertical="center" wrapText="1"/>
      <protection hidden="1"/>
    </xf>
    <xf numFmtId="0" fontId="143" fillId="0" borderId="23" xfId="4" applyNumberFormat="1" applyFont="1" applyBorder="1" applyAlignment="1" applyProtection="1">
      <alignment horizontal="left" vertical="center" wrapText="1"/>
      <protection hidden="1"/>
    </xf>
    <xf numFmtId="0" fontId="143" fillId="0" borderId="24" xfId="4" applyNumberFormat="1" applyFont="1" applyBorder="1" applyAlignment="1" applyProtection="1">
      <alignment horizontal="left" vertical="center" wrapText="1"/>
      <protection hidden="1"/>
    </xf>
    <xf numFmtId="49" fontId="73" fillId="2" borderId="22" xfId="4" applyNumberFormat="1" applyFont="1" applyFill="1" applyBorder="1" applyAlignment="1" applyProtection="1">
      <alignment horizontal="left" vertical="center"/>
      <protection locked="0"/>
    </xf>
    <xf numFmtId="49" fontId="73" fillId="2" borderId="23" xfId="4" applyNumberFormat="1" applyFont="1" applyFill="1" applyBorder="1" applyAlignment="1" applyProtection="1">
      <alignment horizontal="left" vertical="center"/>
      <protection locked="0"/>
    </xf>
    <xf numFmtId="49" fontId="73" fillId="2" borderId="24" xfId="4" applyNumberFormat="1" applyFont="1" applyFill="1" applyBorder="1" applyAlignment="1" applyProtection="1">
      <alignment horizontal="left" vertical="center"/>
      <protection locked="0"/>
    </xf>
    <xf numFmtId="0" fontId="164" fillId="2" borderId="64" xfId="5" applyNumberFormat="1" applyFont="1" applyFill="1" applyBorder="1" applyAlignment="1" applyProtection="1">
      <alignment vertical="center" shrinkToFit="1"/>
      <protection locked="0"/>
    </xf>
    <xf numFmtId="0" fontId="164" fillId="2" borderId="21" xfId="5" applyNumberFormat="1" applyFont="1" applyFill="1" applyBorder="1" applyAlignment="1" applyProtection="1">
      <alignment vertical="center" shrinkToFit="1"/>
      <protection locked="0"/>
    </xf>
    <xf numFmtId="0" fontId="164" fillId="2" borderId="232" xfId="5" applyNumberFormat="1" applyFont="1" applyFill="1" applyBorder="1" applyAlignment="1" applyProtection="1">
      <alignment vertical="center" shrinkToFit="1"/>
      <protection locked="0"/>
    </xf>
    <xf numFmtId="0" fontId="130" fillId="2" borderId="22" xfId="4" applyNumberFormat="1" applyFont="1" applyFill="1" applyBorder="1" applyAlignment="1" applyProtection="1">
      <alignment horizontal="center" vertical="center" shrinkToFit="1"/>
      <protection locked="0"/>
    </xf>
    <xf numFmtId="0" fontId="130" fillId="2" borderId="23" xfId="4" applyNumberFormat="1" applyFont="1" applyFill="1" applyBorder="1" applyAlignment="1" applyProtection="1">
      <alignment horizontal="center" vertical="center" shrinkToFit="1"/>
      <protection locked="0"/>
    </xf>
    <xf numFmtId="0" fontId="130" fillId="2" borderId="24" xfId="4" applyNumberFormat="1" applyFont="1" applyFill="1" applyBorder="1" applyAlignment="1" applyProtection="1">
      <alignment horizontal="center" vertical="center" shrinkToFit="1"/>
      <protection locked="0"/>
    </xf>
    <xf numFmtId="0" fontId="142" fillId="0" borderId="23" xfId="4" applyNumberFormat="1" applyFont="1" applyFill="1" applyBorder="1" applyAlignment="1" applyProtection="1">
      <alignment horizontal="left" vertical="center"/>
      <protection hidden="1"/>
    </xf>
    <xf numFmtId="0" fontId="60" fillId="0" borderId="48" xfId="4" applyNumberFormat="1" applyFont="1" applyBorder="1" applyAlignment="1" applyProtection="1">
      <alignment horizontal="left" vertical="center" wrapText="1"/>
      <protection hidden="1"/>
    </xf>
    <xf numFmtId="0" fontId="60" fillId="0" borderId="223" xfId="4" applyNumberFormat="1" applyFont="1" applyFill="1" applyBorder="1" applyAlignment="1" applyProtection="1">
      <alignment horizontal="left" vertical="center"/>
      <protection hidden="1"/>
    </xf>
    <xf numFmtId="0" fontId="60" fillId="0" borderId="224" xfId="4" applyNumberFormat="1" applyFont="1" applyFill="1" applyBorder="1" applyAlignment="1" applyProtection="1">
      <alignment horizontal="left" vertical="center"/>
      <protection hidden="1"/>
    </xf>
    <xf numFmtId="0" fontId="164" fillId="0" borderId="225" xfId="4" applyNumberFormat="1" applyFont="1" applyFill="1" applyBorder="1" applyAlignment="1" applyProtection="1">
      <alignment horizontal="left" vertical="center" shrinkToFit="1"/>
      <protection hidden="1"/>
    </xf>
    <xf numFmtId="0" fontId="164" fillId="0" borderId="96" xfId="4" applyNumberFormat="1" applyFont="1" applyFill="1" applyBorder="1" applyAlignment="1" applyProtection="1">
      <alignment horizontal="left" vertical="center" shrinkToFit="1"/>
      <protection hidden="1"/>
    </xf>
    <xf numFmtId="0" fontId="164" fillId="2" borderId="96" xfId="4" applyNumberFormat="1" applyFont="1" applyFill="1" applyBorder="1" applyAlignment="1" applyProtection="1">
      <alignment horizontal="left" vertical="center" shrinkToFit="1"/>
      <protection locked="0"/>
    </xf>
    <xf numFmtId="0" fontId="164" fillId="2" borderId="226" xfId="4" applyNumberFormat="1" applyFont="1" applyFill="1" applyBorder="1" applyAlignment="1" applyProtection="1">
      <alignment horizontal="left" vertical="center" shrinkToFit="1"/>
      <protection locked="0"/>
    </xf>
    <xf numFmtId="0" fontId="60" fillId="0" borderId="223" xfId="4" applyNumberFormat="1" applyFont="1" applyFill="1" applyBorder="1" applyAlignment="1" applyProtection="1">
      <alignment horizontal="left" vertical="center" wrapText="1"/>
      <protection hidden="1"/>
    </xf>
    <xf numFmtId="0" fontId="162" fillId="0" borderId="0" xfId="4" applyNumberFormat="1" applyFont="1" applyFill="1" applyBorder="1" applyAlignment="1" applyProtection="1">
      <alignment horizontal="left" vertical="top" wrapText="1"/>
      <protection hidden="1"/>
    </xf>
    <xf numFmtId="0" fontId="129" fillId="0" borderId="134" xfId="5" applyNumberFormat="1" applyFont="1" applyFill="1" applyBorder="1" applyAlignment="1" applyProtection="1">
      <alignment vertical="center" shrinkToFit="1"/>
      <protection hidden="1"/>
    </xf>
    <xf numFmtId="0" fontId="129" fillId="0" borderId="139" xfId="5" applyNumberFormat="1" applyFont="1" applyFill="1" applyBorder="1" applyAlignment="1" applyProtection="1">
      <alignment vertical="center" shrinkToFit="1"/>
      <protection hidden="1"/>
    </xf>
    <xf numFmtId="0" fontId="129" fillId="0" borderId="46" xfId="5" applyNumberFormat="1" applyFont="1" applyFill="1" applyBorder="1" applyAlignment="1" applyProtection="1">
      <alignment vertical="center" shrinkToFit="1"/>
      <protection hidden="1"/>
    </xf>
    <xf numFmtId="0" fontId="129" fillId="0" borderId="10" xfId="5" applyNumberFormat="1" applyFont="1" applyFill="1" applyBorder="1" applyAlignment="1" applyProtection="1">
      <alignment vertical="center" shrinkToFit="1"/>
      <protection hidden="1"/>
    </xf>
    <xf numFmtId="0" fontId="129" fillId="0" borderId="11" xfId="5" applyNumberFormat="1" applyFont="1" applyFill="1" applyBorder="1" applyAlignment="1" applyProtection="1">
      <alignment vertical="center" shrinkToFit="1"/>
      <protection hidden="1"/>
    </xf>
    <xf numFmtId="0" fontId="129" fillId="0" borderId="42" xfId="5" applyNumberFormat="1" applyFont="1" applyFill="1" applyBorder="1" applyAlignment="1" applyProtection="1">
      <alignment vertical="center" shrinkToFit="1"/>
      <protection hidden="1"/>
    </xf>
    <xf numFmtId="0" fontId="60" fillId="0" borderId="223" xfId="5" applyNumberFormat="1" applyFont="1" applyFill="1" applyBorder="1" applyAlignment="1" applyProtection="1">
      <alignment horizontal="left" vertical="center"/>
      <protection hidden="1"/>
    </xf>
    <xf numFmtId="0" fontId="60" fillId="0" borderId="224" xfId="5" applyNumberFormat="1" applyFont="1" applyFill="1" applyBorder="1" applyAlignment="1" applyProtection="1">
      <alignment horizontal="left" vertical="center"/>
      <protection hidden="1"/>
    </xf>
    <xf numFmtId="0" fontId="164" fillId="2" borderId="96" xfId="5" applyNumberFormat="1" applyFont="1" applyFill="1" applyBorder="1" applyAlignment="1" applyProtection="1">
      <alignment horizontal="left" vertical="center" shrinkToFit="1"/>
      <protection locked="0"/>
    </xf>
    <xf numFmtId="0" fontId="164" fillId="2" borderId="226" xfId="5" applyNumberFormat="1" applyFont="1" applyFill="1" applyBorder="1" applyAlignment="1" applyProtection="1">
      <alignment horizontal="left" vertical="center" shrinkToFit="1"/>
      <protection locked="0"/>
    </xf>
    <xf numFmtId="0" fontId="150" fillId="0" borderId="223" xfId="4" applyNumberFormat="1" applyFont="1" applyBorder="1" applyAlignment="1" applyProtection="1">
      <alignment horizontal="left" vertical="center" wrapText="1"/>
      <protection hidden="1"/>
    </xf>
    <xf numFmtId="0" fontId="150" fillId="0" borderId="223" xfId="4" applyNumberFormat="1" applyFont="1" applyBorder="1" applyAlignment="1" applyProtection="1">
      <alignment horizontal="left" vertical="center"/>
      <protection hidden="1"/>
    </xf>
    <xf numFmtId="0" fontId="150" fillId="0" borderId="224" xfId="4" applyNumberFormat="1" applyFont="1" applyBorder="1" applyAlignment="1" applyProtection="1">
      <alignment horizontal="left" vertical="center"/>
      <protection hidden="1"/>
    </xf>
    <xf numFmtId="0" fontId="185" fillId="2" borderId="48" xfId="0" applyFont="1" applyFill="1" applyBorder="1" applyAlignment="1" applyProtection="1">
      <alignment horizontal="left" vertical="center" shrinkToFit="1"/>
      <protection locked="0"/>
    </xf>
    <xf numFmtId="0" fontId="185" fillId="2" borderId="23" xfId="0" applyFont="1" applyFill="1"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73" fillId="2" borderId="22" xfId="4" applyNumberFormat="1" applyFont="1" applyFill="1" applyBorder="1" applyAlignment="1" applyProtection="1">
      <alignment horizontal="center" vertical="center"/>
      <protection locked="0"/>
    </xf>
    <xf numFmtId="0" fontId="73" fillId="2" borderId="24" xfId="4" applyNumberFormat="1" applyFont="1" applyFill="1" applyBorder="1" applyAlignment="1" applyProtection="1">
      <alignment horizontal="center" vertical="center"/>
      <protection locked="0"/>
    </xf>
    <xf numFmtId="0" fontId="129" fillId="3" borderId="134" xfId="0" applyFont="1" applyFill="1" applyBorder="1" applyAlignment="1" applyProtection="1">
      <alignment horizontal="left" vertical="center" shrinkToFit="1"/>
      <protection hidden="1"/>
    </xf>
    <xf numFmtId="0" fontId="129" fillId="3" borderId="139" xfId="0" applyFont="1" applyFill="1" applyBorder="1" applyAlignment="1" applyProtection="1">
      <alignment horizontal="left" vertical="center" shrinkToFit="1"/>
      <protection hidden="1"/>
    </xf>
    <xf numFmtId="0" fontId="129" fillId="3" borderId="140" xfId="0" applyFont="1" applyFill="1" applyBorder="1" applyAlignment="1" applyProtection="1">
      <alignment horizontal="left" vertical="center" shrinkToFit="1"/>
      <protection hidden="1"/>
    </xf>
    <xf numFmtId="0" fontId="129" fillId="3" borderId="25" xfId="0" applyFont="1" applyFill="1" applyBorder="1" applyAlignment="1" applyProtection="1">
      <alignment horizontal="left" vertical="center" shrinkToFit="1"/>
      <protection hidden="1"/>
    </xf>
    <xf numFmtId="0" fontId="129" fillId="3" borderId="0" xfId="0" applyFont="1" applyFill="1" applyBorder="1" applyAlignment="1" applyProtection="1">
      <alignment horizontal="left" vertical="center" shrinkToFit="1"/>
      <protection hidden="1"/>
    </xf>
    <xf numFmtId="0" fontId="129" fillId="3" borderId="31" xfId="0" applyFont="1" applyFill="1" applyBorder="1" applyAlignment="1" applyProtection="1">
      <alignment horizontal="left" vertical="center" shrinkToFit="1"/>
      <protection hidden="1"/>
    </xf>
    <xf numFmtId="0" fontId="60" fillId="3" borderId="22" xfId="4" applyNumberFormat="1" applyFont="1" applyFill="1" applyBorder="1" applyAlignment="1" applyProtection="1">
      <alignment horizontal="left" vertical="center" wrapText="1"/>
      <protection hidden="1"/>
    </xf>
    <xf numFmtId="0" fontId="60" fillId="3" borderId="23" xfId="4" applyNumberFormat="1" applyFont="1" applyFill="1" applyBorder="1" applyAlignment="1" applyProtection="1">
      <alignment horizontal="left" vertical="center" wrapText="1"/>
      <protection hidden="1"/>
    </xf>
    <xf numFmtId="0" fontId="60" fillId="3" borderId="24" xfId="4" applyNumberFormat="1" applyFont="1" applyFill="1" applyBorder="1" applyAlignment="1" applyProtection="1">
      <alignment horizontal="left" vertical="center" wrapText="1"/>
      <protection hidden="1"/>
    </xf>
    <xf numFmtId="0" fontId="141" fillId="0" borderId="139" xfId="4" applyNumberFormat="1" applyFont="1" applyBorder="1" applyAlignment="1" applyProtection="1">
      <alignment horizontal="left" vertical="center" wrapText="1"/>
      <protection hidden="1"/>
    </xf>
    <xf numFmtId="0" fontId="141" fillId="0" borderId="140" xfId="4" applyNumberFormat="1" applyFont="1" applyBorder="1" applyAlignment="1" applyProtection="1">
      <alignment horizontal="left" vertical="center" wrapText="1"/>
      <protection hidden="1"/>
    </xf>
    <xf numFmtId="0" fontId="141" fillId="0" borderId="5" xfId="4" applyNumberFormat="1" applyFont="1" applyBorder="1" applyAlignment="1" applyProtection="1">
      <alignment horizontal="left" vertical="center" wrapText="1"/>
      <protection hidden="1"/>
    </xf>
    <xf numFmtId="0" fontId="141" fillId="0" borderId="27" xfId="4" applyNumberFormat="1" applyFont="1" applyBorder="1" applyAlignment="1" applyProtection="1">
      <alignment horizontal="left" vertical="center" wrapText="1"/>
      <protection hidden="1"/>
    </xf>
    <xf numFmtId="0" fontId="164" fillId="0" borderId="20" xfId="4" applyNumberFormat="1" applyFont="1" applyBorder="1" applyAlignment="1" applyProtection="1">
      <alignment horizontal="left" vertical="center" shrinkToFit="1"/>
      <protection hidden="1"/>
    </xf>
    <xf numFmtId="0" fontId="164" fillId="0" borderId="1" xfId="4" applyNumberFormat="1" applyFont="1" applyBorder="1" applyAlignment="1" applyProtection="1">
      <alignment horizontal="left" vertical="center" shrinkToFit="1"/>
      <protection hidden="1"/>
    </xf>
    <xf numFmtId="0" fontId="164" fillId="0" borderId="30" xfId="4" applyNumberFormat="1" applyFont="1" applyBorder="1" applyAlignment="1" applyProtection="1">
      <alignment horizontal="left" vertical="center" shrinkToFit="1"/>
      <protection hidden="1"/>
    </xf>
    <xf numFmtId="0" fontId="164" fillId="2" borderId="48" xfId="4" applyNumberFormat="1" applyFont="1" applyFill="1" applyBorder="1" applyAlignment="1" applyProtection="1">
      <alignment horizontal="center" vertical="center" shrinkToFit="1"/>
      <protection locked="0"/>
    </xf>
    <xf numFmtId="0" fontId="164" fillId="2" borderId="23" xfId="4" applyNumberFormat="1" applyFont="1" applyFill="1" applyBorder="1" applyAlignment="1" applyProtection="1">
      <alignment horizontal="center" vertical="center" shrinkToFit="1"/>
      <protection locked="0"/>
    </xf>
    <xf numFmtId="0" fontId="164" fillId="2" borderId="24" xfId="4" applyNumberFormat="1" applyFont="1" applyFill="1" applyBorder="1" applyAlignment="1" applyProtection="1">
      <alignment horizontal="center" vertical="center" shrinkToFit="1"/>
      <protection locked="0"/>
    </xf>
    <xf numFmtId="0" fontId="60" fillId="0" borderId="48" xfId="4" applyNumberFormat="1" applyFont="1" applyBorder="1" applyAlignment="1" applyProtection="1">
      <alignment horizontal="left" vertical="center"/>
      <protection hidden="1"/>
    </xf>
    <xf numFmtId="0" fontId="60" fillId="0" borderId="23" xfId="4" applyNumberFormat="1" applyFont="1" applyBorder="1" applyAlignment="1" applyProtection="1">
      <alignment horizontal="right" vertical="center"/>
      <protection hidden="1"/>
    </xf>
    <xf numFmtId="0" fontId="144" fillId="12" borderId="0" xfId="4" applyNumberFormat="1" applyFont="1" applyFill="1" applyBorder="1" applyAlignment="1" applyProtection="1">
      <alignment vertical="center" shrinkToFit="1"/>
      <protection hidden="1"/>
    </xf>
    <xf numFmtId="0" fontId="129" fillId="0" borderId="22" xfId="4" applyNumberFormat="1" applyFont="1" applyFill="1" applyBorder="1" applyAlignment="1" applyProtection="1">
      <alignment horizontal="left" vertical="center" shrinkToFit="1"/>
      <protection hidden="1"/>
    </xf>
    <xf numFmtId="0" fontId="129" fillId="0" borderId="23" xfId="4" applyNumberFormat="1" applyFont="1" applyFill="1" applyBorder="1" applyAlignment="1" applyProtection="1">
      <alignment horizontal="left" vertical="center" shrinkToFit="1"/>
      <protection hidden="1"/>
    </xf>
    <xf numFmtId="0" fontId="129" fillId="0" borderId="24" xfId="4" applyNumberFormat="1" applyFont="1" applyFill="1" applyBorder="1" applyAlignment="1" applyProtection="1">
      <alignment horizontal="left" vertical="center" shrinkToFit="1"/>
      <protection hidden="1"/>
    </xf>
    <xf numFmtId="0" fontId="143" fillId="3" borderId="233" xfId="0" applyFont="1" applyFill="1" applyBorder="1" applyAlignment="1" applyProtection="1">
      <alignment horizontal="left" vertical="center"/>
      <protection hidden="1"/>
    </xf>
    <xf numFmtId="0" fontId="143" fillId="3" borderId="21" xfId="0" applyFont="1" applyFill="1" applyBorder="1" applyAlignment="1" applyProtection="1">
      <alignment horizontal="left" vertical="center"/>
      <protection hidden="1"/>
    </xf>
    <xf numFmtId="0" fontId="123" fillId="0" borderId="39" xfId="4" applyNumberFormat="1" applyFont="1" applyFill="1" applyBorder="1" applyAlignment="1" applyProtection="1">
      <alignment horizontal="left" vertical="center" wrapText="1" shrinkToFit="1"/>
      <protection hidden="1"/>
    </xf>
    <xf numFmtId="0" fontId="123" fillId="0" borderId="40" xfId="4" applyNumberFormat="1" applyFont="1" applyFill="1" applyBorder="1" applyAlignment="1" applyProtection="1">
      <alignment horizontal="left" vertical="center" wrapText="1" shrinkToFit="1"/>
      <protection hidden="1"/>
    </xf>
    <xf numFmtId="0" fontId="123" fillId="0" borderId="96" xfId="4" applyNumberFormat="1" applyFont="1" applyFill="1" applyBorder="1" applyAlignment="1" applyProtection="1">
      <alignment horizontal="left" vertical="center" wrapText="1" shrinkToFit="1"/>
      <protection hidden="1"/>
    </xf>
    <xf numFmtId="0" fontId="123" fillId="0" borderId="226" xfId="4" applyNumberFormat="1" applyFont="1" applyFill="1" applyBorder="1" applyAlignment="1" applyProtection="1">
      <alignment horizontal="left" vertical="center" wrapText="1" shrinkToFit="1"/>
      <protection hidden="1"/>
    </xf>
    <xf numFmtId="0" fontId="0" fillId="17" borderId="10" xfId="0" applyFill="1" applyBorder="1" applyAlignment="1" applyProtection="1">
      <alignment horizontal="left" vertical="center" wrapText="1"/>
      <protection hidden="1"/>
    </xf>
    <xf numFmtId="0" fontId="0" fillId="17" borderId="11" xfId="0" applyFill="1" applyBorder="1" applyAlignment="1" applyProtection="1">
      <alignment horizontal="left" vertical="center" wrapText="1"/>
      <protection hidden="1"/>
    </xf>
    <xf numFmtId="0" fontId="0" fillId="17" borderId="12" xfId="0" applyFill="1" applyBorder="1" applyAlignment="1" applyProtection="1">
      <alignment horizontal="left" vertical="center" wrapText="1"/>
      <protection hidden="1"/>
    </xf>
    <xf numFmtId="0" fontId="164" fillId="2" borderId="22" xfId="4" applyNumberFormat="1" applyFont="1" applyFill="1" applyBorder="1" applyAlignment="1" applyProtection="1">
      <alignment horizontal="center" vertical="center"/>
      <protection locked="0"/>
    </xf>
    <xf numFmtId="0" fontId="164" fillId="2" borderId="23" xfId="4" applyNumberFormat="1" applyFont="1" applyFill="1" applyBorder="1" applyAlignment="1" applyProtection="1">
      <alignment horizontal="center" vertical="center"/>
      <protection locked="0"/>
    </xf>
    <xf numFmtId="0" fontId="164" fillId="2" borderId="24" xfId="4" applyNumberFormat="1" applyFont="1" applyFill="1" applyBorder="1" applyAlignment="1" applyProtection="1">
      <alignment horizontal="center" vertical="center"/>
      <protection locked="0"/>
    </xf>
    <xf numFmtId="0" fontId="179" fillId="0" borderId="11" xfId="4" applyNumberFormat="1" applyFont="1" applyBorder="1" applyAlignment="1" applyProtection="1">
      <alignment horizontal="center" vertical="top" wrapText="1"/>
      <protection hidden="1"/>
    </xf>
    <xf numFmtId="0" fontId="145" fillId="0" borderId="0" xfId="4" applyNumberFormat="1" applyFont="1" applyBorder="1" applyAlignment="1" applyProtection="1">
      <alignment horizontal="center" wrapText="1"/>
      <protection hidden="1"/>
    </xf>
    <xf numFmtId="0" fontId="178" fillId="0" borderId="0" xfId="4" applyNumberFormat="1" applyFont="1" applyBorder="1" applyAlignment="1" applyProtection="1">
      <alignment horizontal="left" vertical="center" wrapText="1"/>
      <protection hidden="1"/>
    </xf>
    <xf numFmtId="0" fontId="80" fillId="0" borderId="10" xfId="0" applyFont="1" applyBorder="1" applyAlignment="1" applyProtection="1">
      <alignment horizontal="left" vertical="center" shrinkToFit="1"/>
      <protection hidden="1"/>
    </xf>
    <xf numFmtId="0" fontId="80" fillId="0" borderId="11" xfId="0" applyFont="1" applyBorder="1" applyAlignment="1" applyProtection="1">
      <alignment horizontal="left" vertical="center" shrinkToFit="1"/>
      <protection hidden="1"/>
    </xf>
    <xf numFmtId="0" fontId="80" fillId="0" borderId="42" xfId="0" applyFont="1" applyBorder="1" applyAlignment="1" applyProtection="1">
      <alignment horizontal="left" vertical="center" shrinkToFit="1"/>
      <protection hidden="1"/>
    </xf>
    <xf numFmtId="0" fontId="60" fillId="17" borderId="22" xfId="4" applyNumberFormat="1" applyFont="1" applyFill="1" applyBorder="1" applyAlignment="1" applyProtection="1">
      <alignment horizontal="left" vertical="center" wrapText="1"/>
      <protection hidden="1"/>
    </xf>
    <xf numFmtId="0" fontId="60" fillId="17" borderId="23" xfId="4" applyNumberFormat="1" applyFont="1" applyFill="1" applyBorder="1" applyAlignment="1" applyProtection="1">
      <alignment horizontal="left" vertical="center" wrapText="1"/>
      <protection hidden="1"/>
    </xf>
    <xf numFmtId="0" fontId="60" fillId="17" borderId="24" xfId="4" applyNumberFormat="1" applyFont="1" applyFill="1" applyBorder="1" applyAlignment="1" applyProtection="1">
      <alignment horizontal="left" vertical="center" wrapText="1"/>
      <protection hidden="1"/>
    </xf>
    <xf numFmtId="177" fontId="73" fillId="2" borderId="64" xfId="5" applyNumberFormat="1" applyFont="1" applyFill="1" applyBorder="1" applyAlignment="1" applyProtection="1">
      <alignment horizontal="right" vertical="center" shrinkToFit="1"/>
      <protection locked="0"/>
    </xf>
    <xf numFmtId="177" fontId="73" fillId="2" borderId="21" xfId="5" applyNumberFormat="1" applyFont="1" applyFill="1" applyBorder="1" applyAlignment="1" applyProtection="1">
      <alignment horizontal="right" vertical="center" shrinkToFit="1"/>
      <protection locked="0"/>
    </xf>
    <xf numFmtId="177" fontId="73" fillId="2" borderId="232" xfId="5" applyNumberFormat="1" applyFont="1" applyFill="1" applyBorder="1" applyAlignment="1" applyProtection="1">
      <alignment horizontal="right" vertical="center" shrinkToFit="1"/>
      <protection locked="0"/>
    </xf>
    <xf numFmtId="177" fontId="73" fillId="2" borderId="96" xfId="4" applyNumberFormat="1" applyFont="1" applyFill="1" applyBorder="1" applyAlignment="1" applyProtection="1">
      <alignment horizontal="right" vertical="center" shrinkToFit="1"/>
      <protection locked="0"/>
    </xf>
    <xf numFmtId="177" fontId="73" fillId="2" borderId="64" xfId="4" applyNumberFormat="1" applyFont="1" applyFill="1" applyBorder="1" applyAlignment="1" applyProtection="1">
      <alignment horizontal="right" vertical="center" shrinkToFit="1"/>
      <protection locked="0"/>
    </xf>
    <xf numFmtId="0" fontId="60" fillId="0" borderId="36" xfId="4" applyNumberFormat="1" applyFont="1" applyBorder="1" applyAlignment="1" applyProtection="1">
      <alignment horizontal="left" vertical="center"/>
      <protection hidden="1"/>
    </xf>
    <xf numFmtId="0" fontId="60" fillId="0" borderId="139" xfId="4" applyNumberFormat="1" applyFont="1" applyBorder="1" applyAlignment="1" applyProtection="1">
      <alignment horizontal="left" vertical="center"/>
      <protection hidden="1"/>
    </xf>
    <xf numFmtId="0" fontId="60" fillId="0" borderId="140" xfId="4" applyNumberFormat="1" applyFont="1" applyBorder="1" applyAlignment="1" applyProtection="1">
      <alignment horizontal="left" vertical="center"/>
      <protection hidden="1"/>
    </xf>
    <xf numFmtId="0" fontId="60" fillId="0" borderId="105" xfId="4" applyNumberFormat="1" applyFont="1" applyBorder="1" applyAlignment="1" applyProtection="1">
      <alignment horizontal="left" vertical="center" wrapText="1"/>
      <protection hidden="1"/>
    </xf>
    <xf numFmtId="0" fontId="60" fillId="0" borderId="230" xfId="4" applyNumberFormat="1" applyFont="1" applyBorder="1" applyAlignment="1" applyProtection="1">
      <alignment horizontal="left" vertical="center" wrapText="1"/>
      <protection hidden="1"/>
    </xf>
    <xf numFmtId="0" fontId="60" fillId="0" borderId="43" xfId="4" applyNumberFormat="1" applyFont="1" applyBorder="1" applyAlignment="1" applyProtection="1">
      <alignment horizontal="left" vertical="center" wrapText="1"/>
      <protection hidden="1"/>
    </xf>
    <xf numFmtId="0" fontId="60" fillId="0" borderId="97" xfId="4" applyNumberFormat="1" applyFont="1" applyBorder="1" applyAlignment="1" applyProtection="1">
      <alignment horizontal="left" vertical="center" wrapText="1"/>
      <protection hidden="1"/>
    </xf>
    <xf numFmtId="0" fontId="60" fillId="0" borderId="234" xfId="4" applyNumberFormat="1" applyFont="1" applyBorder="1" applyAlignment="1" applyProtection="1">
      <alignment horizontal="left" vertical="center" wrapText="1"/>
      <protection hidden="1"/>
    </xf>
    <xf numFmtId="0" fontId="183" fillId="0" borderId="0" xfId="4" applyNumberFormat="1" applyFont="1" applyFill="1" applyBorder="1" applyAlignment="1" applyProtection="1">
      <alignment horizontal="left" vertical="center" wrapText="1"/>
      <protection hidden="1"/>
    </xf>
    <xf numFmtId="0" fontId="184" fillId="0" borderId="0" xfId="4" applyNumberFormat="1" applyFont="1" applyFill="1" applyBorder="1" applyAlignment="1" applyProtection="1">
      <alignment horizontal="left" vertical="center" shrinkToFit="1"/>
      <protection hidden="1"/>
    </xf>
    <xf numFmtId="0" fontId="138" fillId="0" borderId="0" xfId="0" applyFont="1" applyAlignment="1">
      <alignment vertical="center" shrinkToFit="1"/>
    </xf>
    <xf numFmtId="0" fontId="0" fillId="0" borderId="0" xfId="0" applyAlignment="1">
      <alignment vertical="center"/>
    </xf>
    <xf numFmtId="0" fontId="164" fillId="2" borderId="21" xfId="4" applyNumberFormat="1" applyFont="1" applyFill="1" applyBorder="1" applyAlignment="1" applyProtection="1">
      <alignment horizontal="center" vertical="center" shrinkToFit="1"/>
      <protection locked="0"/>
    </xf>
    <xf numFmtId="0" fontId="164" fillId="2" borderId="232" xfId="4" applyNumberFormat="1" applyFont="1" applyFill="1" applyBorder="1" applyAlignment="1" applyProtection="1">
      <alignment horizontal="center" vertical="center" shrinkToFit="1"/>
      <protection locked="0"/>
    </xf>
    <xf numFmtId="0" fontId="60" fillId="0" borderId="139" xfId="4" applyNumberFormat="1" applyFont="1" applyBorder="1" applyAlignment="1" applyProtection="1">
      <alignment horizontal="left" vertical="center" shrinkToFit="1"/>
      <protection hidden="1"/>
    </xf>
    <xf numFmtId="0" fontId="60" fillId="0" borderId="140" xfId="4" applyNumberFormat="1" applyFont="1" applyBorder="1" applyAlignment="1" applyProtection="1">
      <alignment horizontal="left" vertical="center" shrinkToFit="1"/>
      <protection hidden="1"/>
    </xf>
    <xf numFmtId="0" fontId="130" fillId="2" borderId="48" xfId="4" applyNumberFormat="1" applyFont="1" applyFill="1" applyBorder="1" applyAlignment="1" applyProtection="1">
      <alignment horizontal="center" vertical="center"/>
      <protection locked="0"/>
    </xf>
    <xf numFmtId="0" fontId="130" fillId="2" borderId="23" xfId="4" applyNumberFormat="1" applyFont="1" applyFill="1" applyBorder="1" applyAlignment="1" applyProtection="1">
      <alignment horizontal="center" vertical="center"/>
      <protection locked="0"/>
    </xf>
    <xf numFmtId="0" fontId="130" fillId="2" borderId="24" xfId="4" applyNumberFormat="1" applyFont="1" applyFill="1" applyBorder="1" applyAlignment="1" applyProtection="1">
      <alignment horizontal="center" vertical="center"/>
      <protection locked="0"/>
    </xf>
    <xf numFmtId="0" fontId="129" fillId="0" borderId="52" xfId="4" applyNumberFormat="1" applyFont="1" applyBorder="1" applyAlignment="1" applyProtection="1">
      <alignment vertical="center" shrinkToFit="1"/>
      <protection hidden="1"/>
    </xf>
    <xf numFmtId="0" fontId="157" fillId="0" borderId="0" xfId="4" applyNumberFormat="1" applyFont="1" applyBorder="1" applyAlignment="1" applyProtection="1">
      <alignment vertical="center" shrinkToFit="1"/>
      <protection hidden="1"/>
    </xf>
    <xf numFmtId="0" fontId="145" fillId="0" borderId="0" xfId="4" applyNumberFormat="1" applyFont="1" applyBorder="1" applyAlignment="1" applyProtection="1">
      <alignment horizontal="center" vertical="top" wrapText="1"/>
      <protection hidden="1"/>
    </xf>
    <xf numFmtId="0" fontId="60" fillId="0" borderId="11" xfId="4" applyNumberFormat="1" applyFont="1" applyBorder="1" applyAlignment="1" applyProtection="1">
      <alignment horizontal="right" vertical="center"/>
      <protection hidden="1"/>
    </xf>
    <xf numFmtId="0" fontId="60" fillId="0" borderId="0" xfId="4" applyNumberFormat="1" applyFont="1" applyBorder="1" applyAlignment="1" applyProtection="1">
      <alignment horizontal="right" vertical="center"/>
      <protection hidden="1"/>
    </xf>
    <xf numFmtId="177" fontId="73" fillId="2" borderId="21" xfId="4" applyNumberFormat="1" applyFont="1" applyFill="1" applyBorder="1" applyAlignment="1" applyProtection="1">
      <alignment horizontal="right" vertical="center" shrinkToFit="1"/>
      <protection locked="0"/>
    </xf>
    <xf numFmtId="177" fontId="73" fillId="2" borderId="232" xfId="4" applyNumberFormat="1" applyFont="1" applyFill="1" applyBorder="1" applyAlignment="1" applyProtection="1">
      <alignment horizontal="right" vertical="center" shrinkToFit="1"/>
      <protection locked="0"/>
    </xf>
    <xf numFmtId="0" fontId="141" fillId="0" borderId="36" xfId="4" applyNumberFormat="1" applyFont="1" applyBorder="1" applyAlignment="1" applyProtection="1">
      <alignment horizontal="left" vertical="center" wrapText="1"/>
      <protection hidden="1"/>
    </xf>
    <xf numFmtId="0" fontId="141" fillId="0" borderId="52" xfId="4" applyNumberFormat="1" applyFont="1" applyBorder="1" applyAlignment="1" applyProtection="1">
      <alignment horizontal="left" vertical="center" wrapText="1"/>
      <protection hidden="1"/>
    </xf>
    <xf numFmtId="0" fontId="141" fillId="0" borderId="0" xfId="4" applyNumberFormat="1" applyFont="1" applyBorder="1" applyAlignment="1" applyProtection="1">
      <alignment horizontal="left" vertical="center" wrapText="1"/>
      <protection hidden="1"/>
    </xf>
    <xf numFmtId="0" fontId="141" fillId="0" borderId="31" xfId="4" applyNumberFormat="1" applyFont="1" applyBorder="1" applyAlignment="1" applyProtection="1">
      <alignment horizontal="left" vertical="center" wrapText="1"/>
      <protection hidden="1"/>
    </xf>
    <xf numFmtId="0" fontId="153" fillId="12" borderId="134" xfId="4" applyNumberFormat="1" applyFont="1" applyFill="1" applyBorder="1" applyAlignment="1" applyProtection="1">
      <alignment horizontal="left" vertical="center" wrapText="1"/>
      <protection hidden="1"/>
    </xf>
    <xf numFmtId="0" fontId="153" fillId="12" borderId="139" xfId="4" applyNumberFormat="1" applyFont="1" applyFill="1" applyBorder="1" applyAlignment="1" applyProtection="1">
      <alignment horizontal="left" vertical="center" wrapText="1"/>
      <protection hidden="1"/>
    </xf>
    <xf numFmtId="0" fontId="153" fillId="12" borderId="25" xfId="4" applyNumberFormat="1" applyFont="1" applyFill="1" applyBorder="1" applyAlignment="1" applyProtection="1">
      <alignment horizontal="left" vertical="center" wrapText="1"/>
      <protection hidden="1"/>
    </xf>
    <xf numFmtId="0" fontId="153" fillId="12" borderId="0" xfId="4" applyNumberFormat="1" applyFont="1" applyFill="1" applyBorder="1" applyAlignment="1" applyProtection="1">
      <alignment horizontal="left" vertical="center" wrapText="1"/>
      <protection hidden="1"/>
    </xf>
    <xf numFmtId="0" fontId="153" fillId="12" borderId="10" xfId="4" applyNumberFormat="1" applyFont="1" applyFill="1" applyBorder="1" applyAlignment="1" applyProtection="1">
      <alignment horizontal="left" vertical="center" wrapText="1"/>
      <protection hidden="1"/>
    </xf>
    <xf numFmtId="0" fontId="153" fillId="12" borderId="11" xfId="4" applyNumberFormat="1" applyFont="1" applyFill="1" applyBorder="1" applyAlignment="1" applyProtection="1">
      <alignment horizontal="left" vertical="center" wrapText="1"/>
      <protection hidden="1"/>
    </xf>
    <xf numFmtId="0" fontId="60" fillId="0" borderId="139" xfId="4" applyNumberFormat="1" applyFont="1" applyBorder="1" applyAlignment="1" applyProtection="1">
      <alignment horizontal="right" vertical="center" wrapText="1"/>
      <protection hidden="1"/>
    </xf>
    <xf numFmtId="0" fontId="141" fillId="0" borderId="134" xfId="4" applyNumberFormat="1" applyFont="1" applyBorder="1" applyAlignment="1" applyProtection="1">
      <alignment horizontal="left" vertical="center" wrapText="1"/>
      <protection hidden="1"/>
    </xf>
    <xf numFmtId="0" fontId="141" fillId="0" borderId="25" xfId="4" applyNumberFormat="1" applyFont="1" applyBorder="1" applyAlignment="1" applyProtection="1">
      <alignment horizontal="left" vertical="center" wrapText="1"/>
      <protection hidden="1"/>
    </xf>
    <xf numFmtId="0" fontId="141" fillId="0" borderId="10" xfId="4" applyNumberFormat="1" applyFont="1" applyBorder="1" applyAlignment="1" applyProtection="1">
      <alignment horizontal="left" vertical="center" wrapText="1"/>
      <protection hidden="1"/>
    </xf>
    <xf numFmtId="0" fontId="141" fillId="0" borderId="11" xfId="4" applyNumberFormat="1" applyFont="1" applyBorder="1" applyAlignment="1" applyProtection="1">
      <alignment horizontal="left" vertical="center" wrapText="1"/>
      <protection hidden="1"/>
    </xf>
    <xf numFmtId="0" fontId="141" fillId="0" borderId="12" xfId="4" applyNumberFormat="1" applyFont="1" applyBorder="1" applyAlignment="1" applyProtection="1">
      <alignment horizontal="left" vertical="center" wrapText="1"/>
      <protection hidden="1"/>
    </xf>
    <xf numFmtId="0" fontId="60" fillId="0" borderId="223" xfId="4" applyNumberFormat="1" applyFont="1" applyBorder="1" applyAlignment="1" applyProtection="1">
      <alignment horizontal="left" vertical="center" wrapText="1"/>
      <protection hidden="1"/>
    </xf>
    <xf numFmtId="0" fontId="60" fillId="0" borderId="224" xfId="4" applyNumberFormat="1" applyFont="1" applyBorder="1" applyAlignment="1" applyProtection="1">
      <alignment horizontal="left" vertical="center" wrapText="1"/>
      <protection hidden="1"/>
    </xf>
    <xf numFmtId="177" fontId="73" fillId="2" borderId="48" xfId="4" applyNumberFormat="1" applyFont="1" applyFill="1" applyBorder="1" applyAlignment="1" applyProtection="1">
      <alignment horizontal="right" vertical="center" shrinkToFit="1"/>
      <protection locked="0"/>
    </xf>
    <xf numFmtId="177" fontId="73" fillId="2" borderId="23" xfId="4" applyNumberFormat="1" applyFont="1" applyFill="1" applyBorder="1" applyAlignment="1" applyProtection="1">
      <alignment horizontal="right" vertical="center" shrinkToFit="1"/>
      <protection locked="0"/>
    </xf>
    <xf numFmtId="177" fontId="73" fillId="2" borderId="24" xfId="4" applyNumberFormat="1" applyFont="1" applyFill="1" applyBorder="1" applyAlignment="1" applyProtection="1">
      <alignment horizontal="right" vertical="center" shrinkToFit="1"/>
      <protection locked="0"/>
    </xf>
    <xf numFmtId="0" fontId="130" fillId="2" borderId="64" xfId="4" applyNumberFormat="1" applyFont="1" applyFill="1" applyBorder="1" applyAlignment="1" applyProtection="1">
      <alignment vertical="center" wrapText="1"/>
      <protection locked="0"/>
    </xf>
    <xf numFmtId="0" fontId="130" fillId="2" borderId="21" xfId="4" applyNumberFormat="1" applyFont="1" applyFill="1" applyBorder="1" applyAlignment="1" applyProtection="1">
      <alignment vertical="center" wrapText="1"/>
      <protection locked="0"/>
    </xf>
    <xf numFmtId="0" fontId="130" fillId="2" borderId="232" xfId="4" applyNumberFormat="1" applyFont="1" applyFill="1" applyBorder="1" applyAlignment="1" applyProtection="1">
      <alignment vertical="center" wrapText="1"/>
      <protection locked="0"/>
    </xf>
    <xf numFmtId="0" fontId="164" fillId="2" borderId="236" xfId="4" applyNumberFormat="1" applyFont="1" applyFill="1" applyBorder="1" applyAlignment="1" applyProtection="1">
      <alignment horizontal="center" vertical="center" shrinkToFit="1"/>
      <protection locked="0"/>
    </xf>
    <xf numFmtId="0" fontId="164" fillId="2" borderId="237" xfId="4" applyNumberFormat="1" applyFont="1" applyFill="1" applyBorder="1" applyAlignment="1" applyProtection="1">
      <alignment horizontal="center" vertical="center" shrinkToFit="1"/>
      <protection locked="0"/>
    </xf>
    <xf numFmtId="176" fontId="73" fillId="2" borderId="64" xfId="5" applyNumberFormat="1" applyFont="1" applyFill="1" applyBorder="1" applyAlignment="1" applyProtection="1">
      <alignment horizontal="right" vertical="center" shrinkToFit="1"/>
      <protection locked="0"/>
    </xf>
    <xf numFmtId="176" fontId="73" fillId="2" borderId="21" xfId="5" applyNumberFormat="1" applyFont="1" applyFill="1" applyBorder="1" applyAlignment="1" applyProtection="1">
      <alignment horizontal="right" vertical="center" shrinkToFit="1"/>
      <protection locked="0"/>
    </xf>
    <xf numFmtId="176" fontId="73" fillId="2" borderId="232" xfId="5" applyNumberFormat="1" applyFont="1" applyFill="1" applyBorder="1" applyAlignment="1" applyProtection="1">
      <alignment horizontal="right" vertical="center" shrinkToFit="1"/>
      <protection locked="0"/>
    </xf>
    <xf numFmtId="0" fontId="60" fillId="0" borderId="11" xfId="4" applyNumberFormat="1" applyFont="1" applyBorder="1" applyAlignment="1" applyProtection="1">
      <alignment horizontal="center" vertical="center" wrapText="1"/>
      <protection hidden="1"/>
    </xf>
    <xf numFmtId="0" fontId="150" fillId="0" borderId="11" xfId="4" applyNumberFormat="1" applyFont="1" applyBorder="1" applyAlignment="1" applyProtection="1">
      <alignment horizontal="center" vertical="center"/>
      <protection hidden="1"/>
    </xf>
    <xf numFmtId="0" fontId="164" fillId="2" borderId="237" xfId="4" applyNumberFormat="1" applyFont="1" applyFill="1" applyBorder="1" applyAlignment="1" applyProtection="1">
      <alignment horizontal="left" vertical="center" shrinkToFit="1"/>
      <protection locked="0"/>
    </xf>
    <xf numFmtId="0" fontId="143" fillId="0" borderId="22" xfId="4" applyNumberFormat="1" applyFont="1" applyBorder="1" applyAlignment="1" applyProtection="1">
      <alignment horizontal="left" vertical="center"/>
      <protection hidden="1"/>
    </xf>
    <xf numFmtId="0" fontId="143" fillId="0" borderId="23" xfId="4" applyNumberFormat="1" applyFont="1" applyBorder="1" applyAlignment="1" applyProtection="1">
      <alignment horizontal="left" vertical="center"/>
      <protection hidden="1"/>
    </xf>
    <xf numFmtId="0" fontId="143" fillId="0" borderId="24" xfId="4" applyNumberFormat="1" applyFont="1" applyBorder="1" applyAlignment="1" applyProtection="1">
      <alignment horizontal="left" vertical="center"/>
      <protection hidden="1"/>
    </xf>
    <xf numFmtId="0" fontId="148" fillId="3" borderId="223" xfId="0" applyNumberFormat="1" applyFont="1" applyFill="1" applyBorder="1" applyAlignment="1" applyProtection="1">
      <alignment horizontal="left" vertical="center"/>
      <protection hidden="1"/>
    </xf>
    <xf numFmtId="0" fontId="148" fillId="3" borderId="224" xfId="0" applyNumberFormat="1" applyFont="1" applyFill="1" applyBorder="1" applyAlignment="1" applyProtection="1">
      <alignment horizontal="left" vertical="center"/>
      <protection hidden="1"/>
    </xf>
    <xf numFmtId="0" fontId="129" fillId="0" borderId="222" xfId="4" applyNumberFormat="1" applyFont="1" applyBorder="1" applyAlignment="1" applyProtection="1">
      <alignment vertical="center" shrinkToFit="1"/>
      <protection hidden="1"/>
    </xf>
    <xf numFmtId="0" fontId="129" fillId="0" borderId="223" xfId="4" applyNumberFormat="1" applyFont="1" applyBorder="1" applyAlignment="1" applyProtection="1">
      <alignment vertical="center" shrinkToFit="1"/>
      <protection hidden="1"/>
    </xf>
    <xf numFmtId="0" fontId="129" fillId="0" borderId="225" xfId="4" applyNumberFormat="1" applyFont="1" applyBorder="1" applyAlignment="1" applyProtection="1">
      <alignment vertical="center" shrinkToFit="1"/>
      <protection hidden="1"/>
    </xf>
    <xf numFmtId="0" fontId="129" fillId="0" borderId="96" xfId="4" applyNumberFormat="1" applyFont="1" applyBorder="1" applyAlignment="1" applyProtection="1">
      <alignment vertical="center" shrinkToFit="1"/>
      <protection hidden="1"/>
    </xf>
    <xf numFmtId="0" fontId="162" fillId="0" borderId="23" xfId="4" applyNumberFormat="1" applyFont="1" applyBorder="1" applyAlignment="1" applyProtection="1">
      <alignment vertical="center" shrinkToFit="1"/>
      <protection hidden="1"/>
    </xf>
    <xf numFmtId="0" fontId="164" fillId="2" borderId="238" xfId="4" applyNumberFormat="1" applyFont="1" applyFill="1" applyBorder="1" applyAlignment="1" applyProtection="1">
      <alignment horizontal="left" vertical="center" shrinkToFit="1"/>
      <protection locked="0"/>
    </xf>
    <xf numFmtId="0" fontId="142" fillId="0" borderId="0" xfId="4" applyNumberFormat="1" applyFont="1" applyAlignment="1" applyProtection="1">
      <alignment vertical="center" shrinkToFit="1"/>
      <protection hidden="1"/>
    </xf>
    <xf numFmtId="0" fontId="73" fillId="2" borderId="22" xfId="4" applyNumberFormat="1" applyFont="1" applyFill="1" applyBorder="1" applyAlignment="1" applyProtection="1">
      <alignment horizontal="center" vertical="center" shrinkToFit="1"/>
      <protection locked="0"/>
    </xf>
    <xf numFmtId="0" fontId="73" fillId="2" borderId="24" xfId="4" applyNumberFormat="1" applyFont="1" applyFill="1" applyBorder="1" applyAlignment="1" applyProtection="1">
      <alignment horizontal="center" vertical="center" shrinkToFit="1"/>
      <protection locked="0"/>
    </xf>
    <xf numFmtId="0" fontId="168" fillId="0" borderId="0" xfId="4" applyNumberFormat="1" applyFont="1" applyFill="1" applyBorder="1" applyAlignment="1" applyProtection="1">
      <alignment horizontal="left" vertical="center" wrapText="1"/>
      <protection locked="0"/>
    </xf>
    <xf numFmtId="0" fontId="158" fillId="0" borderId="134" xfId="4" applyNumberFormat="1" applyFont="1" applyBorder="1" applyAlignment="1" applyProtection="1">
      <alignment horizontal="left" vertical="center" wrapText="1"/>
      <protection hidden="1"/>
    </xf>
    <xf numFmtId="0" fontId="182" fillId="0" borderId="139" xfId="0" applyFont="1" applyBorder="1" applyAlignment="1">
      <alignment horizontal="left" vertical="center" wrapText="1"/>
    </xf>
    <xf numFmtId="0" fontId="182" fillId="0" borderId="140" xfId="0" applyFont="1" applyBorder="1" applyAlignment="1">
      <alignment horizontal="left" vertical="center" wrapText="1"/>
    </xf>
    <xf numFmtId="0" fontId="182" fillId="0" borderId="10" xfId="0" applyFont="1" applyBorder="1" applyAlignment="1">
      <alignment horizontal="left" vertical="center" wrapText="1"/>
    </xf>
    <xf numFmtId="0" fontId="182" fillId="0" borderId="11" xfId="0" applyFont="1" applyBorder="1" applyAlignment="1">
      <alignment horizontal="left" vertical="center" wrapText="1"/>
    </xf>
    <xf numFmtId="0" fontId="182" fillId="0" borderId="12" xfId="0" applyFont="1" applyBorder="1" applyAlignment="1">
      <alignment horizontal="left" vertical="center" wrapText="1"/>
    </xf>
    <xf numFmtId="0" fontId="162" fillId="0" borderId="139" xfId="4" applyNumberFormat="1" applyFont="1" applyBorder="1" applyAlignment="1" applyProtection="1">
      <alignment vertical="center" shrinkToFit="1"/>
      <protection hidden="1"/>
    </xf>
    <xf numFmtId="0" fontId="143" fillId="0" borderId="139" xfId="4" applyNumberFormat="1" applyFont="1" applyBorder="1" applyAlignment="1" applyProtection="1">
      <alignment vertical="center" wrapText="1"/>
      <protection hidden="1"/>
    </xf>
    <xf numFmtId="0" fontId="143" fillId="0" borderId="0" xfId="4" applyNumberFormat="1" applyFont="1" applyBorder="1" applyAlignment="1" applyProtection="1">
      <alignment vertical="center" wrapText="1"/>
      <protection hidden="1"/>
    </xf>
    <xf numFmtId="0" fontId="167" fillId="0" borderId="0" xfId="4" applyNumberFormat="1" applyFont="1" applyBorder="1" applyAlignment="1" applyProtection="1">
      <alignment horizontal="left" vertical="center" wrapText="1"/>
      <protection hidden="1"/>
    </xf>
    <xf numFmtId="0" fontId="73" fillId="2" borderId="22" xfId="4" applyNumberFormat="1" applyFont="1" applyFill="1" applyBorder="1" applyAlignment="1" applyProtection="1">
      <alignment horizontal="left" vertical="center" shrinkToFit="1"/>
      <protection locked="0"/>
    </xf>
    <xf numFmtId="0" fontId="73" fillId="2" borderId="23" xfId="4" applyNumberFormat="1" applyFont="1" applyFill="1" applyBorder="1" applyAlignment="1" applyProtection="1">
      <alignment horizontal="left" vertical="center" shrinkToFit="1"/>
      <protection locked="0"/>
    </xf>
    <xf numFmtId="0" fontId="73" fillId="2" borderId="24" xfId="4" applyNumberFormat="1" applyFont="1" applyFill="1" applyBorder="1" applyAlignment="1" applyProtection="1">
      <alignment horizontal="left" vertical="center" shrinkToFit="1"/>
      <protection locked="0"/>
    </xf>
    <xf numFmtId="0" fontId="60" fillId="0" borderId="11" xfId="4" applyNumberFormat="1" applyFont="1" applyBorder="1" applyAlignment="1" applyProtection="1">
      <alignment horizontal="center" vertical="center"/>
      <protection hidden="1"/>
    </xf>
    <xf numFmtId="0" fontId="143" fillId="2" borderId="231" xfId="4" applyNumberFormat="1" applyFont="1" applyFill="1" applyBorder="1" applyAlignment="1" applyProtection="1">
      <alignment horizontal="center" vertical="center" shrinkToFit="1"/>
      <protection locked="0"/>
    </xf>
    <xf numFmtId="0" fontId="143" fillId="2" borderId="14" xfId="4" applyNumberFormat="1" applyFont="1" applyFill="1" applyBorder="1" applyAlignment="1" applyProtection="1">
      <alignment horizontal="center" vertical="center" shrinkToFit="1"/>
      <protection locked="0"/>
    </xf>
    <xf numFmtId="0" fontId="195" fillId="0" borderId="14" xfId="0" applyFont="1" applyBorder="1" applyAlignment="1" applyProtection="1">
      <alignment vertical="center" shrinkToFit="1"/>
      <protection locked="0"/>
    </xf>
    <xf numFmtId="0" fontId="195" fillId="0" borderId="15" xfId="0" applyFont="1" applyBorder="1" applyAlignment="1" applyProtection="1">
      <alignment vertical="center" shrinkToFit="1"/>
      <protection locked="0"/>
    </xf>
    <xf numFmtId="0" fontId="143" fillId="2" borderId="44" xfId="4" applyNumberFormat="1" applyFont="1" applyFill="1" applyBorder="1" applyAlignment="1" applyProtection="1">
      <alignment horizontal="center" vertical="center" shrinkToFit="1"/>
      <protection locked="0"/>
    </xf>
    <xf numFmtId="0" fontId="143" fillId="2" borderId="11" xfId="4" applyNumberFormat="1" applyFont="1" applyFill="1" applyBorder="1" applyAlignment="1" applyProtection="1">
      <alignment horizontal="center" vertical="center" shrinkToFit="1"/>
      <protection locked="0"/>
    </xf>
    <xf numFmtId="0" fontId="143" fillId="2" borderId="12" xfId="4" applyNumberFormat="1" applyFont="1" applyFill="1" applyBorder="1" applyAlignment="1" applyProtection="1">
      <alignment horizontal="center" vertical="center" shrinkToFit="1"/>
      <protection locked="0"/>
    </xf>
    <xf numFmtId="0" fontId="60" fillId="0" borderId="11" xfId="4" applyNumberFormat="1" applyFont="1" applyBorder="1" applyAlignment="1" applyProtection="1">
      <alignment horizontal="left" vertical="center"/>
      <protection hidden="1"/>
    </xf>
    <xf numFmtId="0" fontId="60" fillId="0" borderId="12" xfId="4" applyNumberFormat="1" applyFont="1" applyBorder="1" applyAlignment="1" applyProtection="1">
      <alignment horizontal="left" vertical="center"/>
      <protection hidden="1"/>
    </xf>
    <xf numFmtId="0" fontId="150" fillId="2" borderId="22" xfId="4" applyNumberFormat="1" applyFont="1" applyFill="1" applyBorder="1" applyAlignment="1" applyProtection="1">
      <alignment horizontal="left" vertical="center" wrapText="1"/>
      <protection locked="0" hidden="1"/>
    </xf>
    <xf numFmtId="0" fontId="150" fillId="2" borderId="23" xfId="4" applyNumberFormat="1" applyFont="1" applyFill="1" applyBorder="1" applyAlignment="1" applyProtection="1">
      <alignment horizontal="left" vertical="center" wrapText="1"/>
      <protection locked="0" hidden="1"/>
    </xf>
    <xf numFmtId="0" fontId="150" fillId="2" borderId="24" xfId="4" applyNumberFormat="1" applyFont="1" applyFill="1" applyBorder="1" applyAlignment="1" applyProtection="1">
      <alignment horizontal="left" vertical="center" wrapText="1"/>
      <protection locked="0" hidden="1"/>
    </xf>
    <xf numFmtId="0" fontId="129" fillId="0" borderId="140" xfId="4" applyNumberFormat="1" applyFont="1" applyBorder="1" applyAlignment="1" applyProtection="1">
      <alignment horizontal="left" vertical="center" shrinkToFit="1"/>
      <protection hidden="1"/>
    </xf>
    <xf numFmtId="0" fontId="80" fillId="0" borderId="10" xfId="0" applyFont="1" applyBorder="1" applyAlignment="1" applyProtection="1">
      <alignment vertical="center" shrinkToFit="1"/>
      <protection hidden="1"/>
    </xf>
    <xf numFmtId="0" fontId="80" fillId="0" borderId="11" xfId="0" applyFont="1" applyBorder="1" applyAlignment="1" applyProtection="1">
      <alignment vertical="center" shrinkToFit="1"/>
      <protection hidden="1"/>
    </xf>
    <xf numFmtId="0" fontId="80" fillId="0" borderId="12" xfId="0" applyFont="1" applyBorder="1" applyAlignment="1" applyProtection="1">
      <alignment vertical="center" shrinkToFit="1"/>
      <protection hidden="1"/>
    </xf>
    <xf numFmtId="0" fontId="159" fillId="0" borderId="22" xfId="4" applyNumberFormat="1" applyFont="1" applyBorder="1" applyAlignment="1" applyProtection="1">
      <alignment horizontal="center" vertical="center"/>
      <protection hidden="1"/>
    </xf>
    <xf numFmtId="0" fontId="160" fillId="0" borderId="24" xfId="0" applyFont="1" applyBorder="1" applyAlignment="1" applyProtection="1">
      <alignment horizontal="center" vertical="center"/>
      <protection hidden="1"/>
    </xf>
    <xf numFmtId="0" fontId="130" fillId="0" borderId="48" xfId="4" applyNumberFormat="1" applyFont="1" applyFill="1" applyBorder="1" applyAlignment="1" applyProtection="1">
      <alignment horizontal="center" vertical="center"/>
      <protection hidden="1"/>
    </xf>
    <xf numFmtId="0" fontId="130" fillId="0" borderId="23" xfId="4" applyNumberFormat="1" applyFont="1" applyFill="1" applyBorder="1" applyAlignment="1" applyProtection="1">
      <alignment horizontal="center" vertical="center"/>
      <protection hidden="1"/>
    </xf>
    <xf numFmtId="0" fontId="130" fillId="0" borderId="24" xfId="4" applyNumberFormat="1" applyFont="1" applyFill="1" applyBorder="1" applyAlignment="1" applyProtection="1">
      <alignment horizontal="center" vertical="center"/>
      <protection hidden="1"/>
    </xf>
    <xf numFmtId="0" fontId="145" fillId="0" borderId="0" xfId="0" applyNumberFormat="1" applyFont="1" applyBorder="1" applyAlignment="1" applyProtection="1">
      <alignment horizontal="center" vertical="center" wrapText="1"/>
      <protection hidden="1"/>
    </xf>
    <xf numFmtId="0" fontId="60" fillId="0" borderId="96" xfId="0" applyNumberFormat="1" applyFont="1" applyFill="1" applyBorder="1" applyAlignment="1" applyProtection="1">
      <alignment horizontal="left" vertical="center"/>
      <protection hidden="1"/>
    </xf>
    <xf numFmtId="0" fontId="60" fillId="0" borderId="226" xfId="0" applyNumberFormat="1" applyFont="1" applyFill="1" applyBorder="1" applyAlignment="1" applyProtection="1">
      <alignment horizontal="left" vertical="center"/>
      <protection hidden="1"/>
    </xf>
    <xf numFmtId="0" fontId="143" fillId="0" borderId="0" xfId="0" applyNumberFormat="1" applyFont="1" applyBorder="1" applyAlignment="1" applyProtection="1">
      <alignment horizontal="center" vertical="center"/>
      <protection hidden="1"/>
    </xf>
    <xf numFmtId="0" fontId="143" fillId="2" borderId="64" xfId="4" applyNumberFormat="1" applyFont="1" applyFill="1" applyBorder="1" applyAlignment="1" applyProtection="1">
      <alignment horizontal="center" vertical="center"/>
      <protection locked="0"/>
    </xf>
    <xf numFmtId="0" fontId="143" fillId="2" borderId="21" xfId="4" applyNumberFormat="1" applyFont="1" applyFill="1" applyBorder="1" applyAlignment="1" applyProtection="1">
      <alignment horizontal="center" vertical="center"/>
      <protection locked="0"/>
    </xf>
    <xf numFmtId="0" fontId="143" fillId="2" borderId="232" xfId="4" applyNumberFormat="1" applyFont="1" applyFill="1" applyBorder="1" applyAlignment="1" applyProtection="1">
      <alignment horizontal="center" vertical="center"/>
      <protection locked="0"/>
    </xf>
    <xf numFmtId="0" fontId="177" fillId="3" borderId="2" xfId="0" applyNumberFormat="1" applyFont="1" applyFill="1" applyBorder="1" applyAlignment="1" applyProtection="1">
      <alignment vertical="center" wrapText="1"/>
      <protection hidden="1"/>
    </xf>
    <xf numFmtId="0" fontId="177" fillId="3" borderId="1" xfId="0" applyNumberFormat="1" applyFont="1" applyFill="1" applyBorder="1" applyAlignment="1" applyProtection="1">
      <alignment vertical="center" wrapText="1"/>
      <protection hidden="1"/>
    </xf>
    <xf numFmtId="0" fontId="177" fillId="3" borderId="3" xfId="0" applyNumberFormat="1" applyFont="1" applyFill="1" applyBorder="1" applyAlignment="1" applyProtection="1">
      <alignment vertical="center" wrapText="1"/>
      <protection hidden="1"/>
    </xf>
    <xf numFmtId="0" fontId="138" fillId="0" borderId="4" xfId="0" applyFont="1" applyBorder="1" applyAlignment="1" applyProtection="1">
      <alignment vertical="center" wrapText="1"/>
      <protection hidden="1"/>
    </xf>
    <xf numFmtId="0" fontId="138" fillId="0" borderId="5" xfId="0" applyFont="1" applyBorder="1" applyAlignment="1" applyProtection="1">
      <alignment vertical="center" wrapText="1"/>
      <protection hidden="1"/>
    </xf>
    <xf numFmtId="0" fontId="138" fillId="0" borderId="6" xfId="0" applyFont="1" applyBorder="1" applyAlignment="1" applyProtection="1">
      <alignment vertical="center" wrapText="1"/>
      <protection hidden="1"/>
    </xf>
    <xf numFmtId="0" fontId="168" fillId="0" borderId="0" xfId="4" applyNumberFormat="1" applyFont="1" applyFill="1" applyBorder="1" applyAlignment="1" applyProtection="1">
      <alignment horizontal="left" vertical="center" wrapText="1"/>
    </xf>
    <xf numFmtId="0" fontId="142" fillId="0" borderId="0" xfId="4" applyNumberFormat="1" applyFont="1" applyBorder="1" applyAlignment="1" applyProtection="1">
      <alignment vertical="center" shrinkToFit="1"/>
      <protection hidden="1"/>
    </xf>
    <xf numFmtId="0" fontId="174" fillId="0" borderId="0" xfId="0" applyFont="1" applyAlignment="1" applyProtection="1">
      <alignment vertical="center"/>
      <protection hidden="1"/>
    </xf>
    <xf numFmtId="0" fontId="60" fillId="0" borderId="72" xfId="4" applyNumberFormat="1" applyFont="1" applyBorder="1" applyAlignment="1" applyProtection="1">
      <alignment horizontal="left" vertical="center" wrapText="1"/>
      <protection hidden="1"/>
    </xf>
    <xf numFmtId="0" fontId="60" fillId="0" borderId="59" xfId="4" applyNumberFormat="1" applyFont="1" applyBorder="1" applyAlignment="1" applyProtection="1">
      <alignment horizontal="left" vertical="center" wrapText="1"/>
      <protection hidden="1"/>
    </xf>
    <xf numFmtId="0" fontId="60" fillId="0" borderId="28" xfId="4" applyNumberFormat="1" applyFont="1" applyBorder="1" applyAlignment="1" applyProtection="1">
      <alignment horizontal="left" vertical="center" wrapText="1"/>
      <protection hidden="1"/>
    </xf>
    <xf numFmtId="0" fontId="129" fillId="0" borderId="72" xfId="4" applyNumberFormat="1" applyFont="1" applyBorder="1" applyAlignment="1" applyProtection="1">
      <alignment horizontal="left" vertical="center" shrinkToFit="1"/>
      <protection hidden="1"/>
    </xf>
    <xf numFmtId="0" fontId="129" fillId="0" borderId="59" xfId="4" applyNumberFormat="1" applyFont="1" applyBorder="1" applyAlignment="1" applyProtection="1">
      <alignment horizontal="left" vertical="center" shrinkToFit="1"/>
      <protection hidden="1"/>
    </xf>
    <xf numFmtId="0" fontId="129" fillId="0" borderId="28" xfId="4" applyNumberFormat="1" applyFont="1" applyBorder="1" applyAlignment="1" applyProtection="1">
      <alignment horizontal="left" vertical="center" shrinkToFit="1"/>
      <protection hidden="1"/>
    </xf>
    <xf numFmtId="0" fontId="77" fillId="0" borderId="25" xfId="0" applyFont="1" applyBorder="1" applyAlignment="1" applyProtection="1">
      <alignment horizontal="center" vertical="center"/>
      <protection hidden="1"/>
    </xf>
    <xf numFmtId="0" fontId="78" fillId="0" borderId="0" xfId="0" applyFont="1" applyBorder="1" applyAlignment="1" applyProtection="1">
      <alignment horizontal="center" vertical="center"/>
      <protection hidden="1"/>
    </xf>
    <xf numFmtId="0" fontId="78" fillId="0" borderId="31" xfId="0" applyFont="1" applyBorder="1" applyAlignment="1" applyProtection="1">
      <alignment horizontal="center" vertical="center"/>
      <protection hidden="1"/>
    </xf>
    <xf numFmtId="0" fontId="79" fillId="0" borderId="25" xfId="0" applyFont="1" applyBorder="1" applyAlignment="1" applyProtection="1">
      <alignment horizontal="center" vertical="center"/>
      <protection hidden="1"/>
    </xf>
    <xf numFmtId="0" fontId="79" fillId="0" borderId="0" xfId="0" applyFont="1" applyBorder="1" applyAlignment="1" applyProtection="1">
      <alignment horizontal="center" vertical="center"/>
      <protection hidden="1"/>
    </xf>
    <xf numFmtId="0" fontId="79" fillId="0" borderId="31" xfId="0" applyFont="1" applyBorder="1" applyAlignment="1" applyProtection="1">
      <alignment horizontal="center" vertical="center"/>
      <protection hidden="1"/>
    </xf>
    <xf numFmtId="0" fontId="80" fillId="0" borderId="0" xfId="0" applyNumberFormat="1" applyFont="1" applyBorder="1" applyAlignment="1" applyProtection="1">
      <alignment horizontal="center" vertical="center" shrinkToFit="1"/>
      <protection hidden="1"/>
    </xf>
    <xf numFmtId="0" fontId="80" fillId="0" borderId="5" xfId="0" applyNumberFormat="1" applyFont="1" applyBorder="1" applyAlignment="1" applyProtection="1">
      <alignment horizontal="center" vertical="center" shrinkToFit="1"/>
      <protection hidden="1"/>
    </xf>
    <xf numFmtId="0" fontId="0" fillId="0" borderId="25" xfId="0" applyBorder="1" applyAlignment="1" applyProtection="1">
      <alignment horizontal="right"/>
      <protection hidden="1"/>
    </xf>
    <xf numFmtId="0" fontId="0" fillId="0" borderId="0" xfId="0" applyBorder="1" applyAlignment="1" applyProtection="1">
      <alignment horizontal="right"/>
      <protection hidden="1"/>
    </xf>
    <xf numFmtId="0" fontId="201" fillId="0" borderId="25" xfId="0" applyFont="1" applyBorder="1" applyAlignment="1" applyProtection="1">
      <alignment horizontal="center" vertical="center"/>
      <protection hidden="1"/>
    </xf>
    <xf numFmtId="0" fontId="201" fillId="0" borderId="0" xfId="0" applyFont="1" applyBorder="1" applyAlignment="1" applyProtection="1">
      <alignment horizontal="center" vertical="center"/>
      <protection hidden="1"/>
    </xf>
    <xf numFmtId="0" fontId="201" fillId="0" borderId="31" xfId="0" applyFont="1" applyBorder="1" applyAlignment="1" applyProtection="1">
      <alignment horizontal="center" vertical="center"/>
      <protection hidden="1"/>
    </xf>
    <xf numFmtId="0" fontId="80" fillId="0" borderId="0" xfId="0" applyFont="1" applyBorder="1" applyAlignment="1" applyProtection="1">
      <alignment horizontal="center" vertical="center" shrinkToFit="1"/>
      <protection hidden="1"/>
    </xf>
    <xf numFmtId="0" fontId="81" fillId="0" borderId="0" xfId="0" applyFont="1" applyBorder="1" applyAlignment="1" applyProtection="1">
      <alignment horizontal="center" vertical="center" shrinkToFit="1"/>
      <protection hidden="1"/>
    </xf>
    <xf numFmtId="0" fontId="81" fillId="0" borderId="5" xfId="0" applyFont="1" applyBorder="1" applyAlignment="1" applyProtection="1">
      <alignment horizontal="center" vertical="center" shrinkToFit="1"/>
      <protection hidden="1"/>
    </xf>
    <xf numFmtId="0" fontId="76" fillId="0" borderId="36" xfId="1" applyFont="1" applyFill="1" applyBorder="1" applyAlignment="1" applyProtection="1">
      <alignment horizontal="left" vertical="center" wrapText="1"/>
      <protection hidden="1"/>
    </xf>
    <xf numFmtId="0" fontId="76" fillId="0" borderId="139" xfId="1" applyFont="1" applyFill="1" applyBorder="1" applyAlignment="1" applyProtection="1">
      <alignment horizontal="left" vertical="center" wrapText="1"/>
      <protection hidden="1"/>
    </xf>
    <xf numFmtId="0" fontId="76" fillId="0" borderId="278" xfId="1" applyFont="1" applyFill="1" applyBorder="1" applyAlignment="1" applyProtection="1">
      <alignment horizontal="left" vertical="center" wrapText="1"/>
      <protection hidden="1"/>
    </xf>
    <xf numFmtId="0" fontId="76" fillId="0" borderId="52" xfId="1" applyFont="1" applyFill="1" applyBorder="1" applyAlignment="1" applyProtection="1">
      <alignment horizontal="left" vertical="center" wrapText="1"/>
      <protection hidden="1"/>
    </xf>
    <xf numFmtId="0" fontId="76" fillId="0" borderId="0" xfId="1" applyFont="1" applyFill="1" applyBorder="1" applyAlignment="1" applyProtection="1">
      <alignment horizontal="left" vertical="center" wrapText="1"/>
      <protection hidden="1"/>
    </xf>
    <xf numFmtId="0" fontId="76" fillId="0" borderId="280" xfId="1" applyFont="1" applyFill="1" applyBorder="1" applyAlignment="1" applyProtection="1">
      <alignment horizontal="left" vertical="center" wrapText="1"/>
      <protection hidden="1"/>
    </xf>
    <xf numFmtId="0" fontId="0" fillId="0" borderId="52" xfId="0" applyBorder="1" applyAlignment="1"/>
    <xf numFmtId="0" fontId="0" fillId="0" borderId="0" xfId="0" applyBorder="1" applyAlignment="1"/>
    <xf numFmtId="0" fontId="0" fillId="0" borderId="280" xfId="0" applyBorder="1" applyAlignment="1"/>
    <xf numFmtId="0" fontId="0" fillId="0" borderId="44" xfId="0" applyBorder="1" applyAlignment="1"/>
    <xf numFmtId="0" fontId="0" fillId="0" borderId="11" xfId="0" applyBorder="1" applyAlignment="1"/>
    <xf numFmtId="0" fontId="0" fillId="0" borderId="282" xfId="0" applyBorder="1" applyAlignment="1"/>
    <xf numFmtId="0" fontId="76" fillId="0" borderId="277" xfId="1" applyFont="1" applyFill="1" applyBorder="1" applyAlignment="1" applyProtection="1">
      <alignment horizontal="center" vertical="center" wrapText="1"/>
      <protection hidden="1"/>
    </xf>
    <xf numFmtId="0" fontId="76" fillId="0" borderId="139" xfId="1" applyFont="1" applyFill="1" applyBorder="1" applyAlignment="1" applyProtection="1">
      <alignment horizontal="center" vertical="center" wrapText="1"/>
      <protection hidden="1"/>
    </xf>
    <xf numFmtId="0" fontId="76" fillId="0" borderId="278" xfId="1" applyFont="1" applyFill="1" applyBorder="1" applyAlignment="1" applyProtection="1">
      <alignment horizontal="center" vertical="center" wrapText="1"/>
      <protection hidden="1"/>
    </xf>
    <xf numFmtId="0" fontId="76" fillId="0" borderId="279" xfId="1" applyFont="1" applyFill="1" applyBorder="1" applyAlignment="1" applyProtection="1">
      <alignment horizontal="center" vertical="center" wrapText="1"/>
      <protection hidden="1"/>
    </xf>
    <xf numFmtId="0" fontId="76" fillId="0" borderId="0" xfId="1" applyFont="1" applyFill="1" applyBorder="1" applyAlignment="1" applyProtection="1">
      <alignment horizontal="center" vertical="center" wrapText="1"/>
      <protection hidden="1"/>
    </xf>
    <xf numFmtId="0" fontId="76" fillId="0" borderId="280" xfId="1" applyFont="1" applyFill="1" applyBorder="1" applyAlignment="1" applyProtection="1">
      <alignment horizontal="center" vertical="center" wrapText="1"/>
      <protection hidden="1"/>
    </xf>
    <xf numFmtId="0" fontId="76" fillId="0" borderId="281" xfId="1" applyFont="1" applyFill="1" applyBorder="1" applyAlignment="1" applyProtection="1">
      <alignment horizontal="center" vertical="center" wrapText="1"/>
      <protection hidden="1"/>
    </xf>
    <xf numFmtId="0" fontId="76" fillId="0" borderId="11" xfId="1" applyFont="1" applyFill="1" applyBorder="1" applyAlignment="1" applyProtection="1">
      <alignment horizontal="center" vertical="center" wrapText="1"/>
      <protection hidden="1"/>
    </xf>
    <xf numFmtId="0" fontId="76" fillId="0" borderId="282" xfId="1" applyFont="1" applyFill="1" applyBorder="1" applyAlignment="1" applyProtection="1">
      <alignment horizontal="center" vertical="center" wrapText="1"/>
      <protection hidden="1"/>
    </xf>
    <xf numFmtId="0" fontId="169" fillId="0" borderId="286" xfId="1" applyFont="1" applyBorder="1" applyAlignment="1" applyProtection="1">
      <alignment horizontal="center" vertical="center" wrapText="1"/>
      <protection hidden="1"/>
    </xf>
    <xf numFmtId="0" fontId="169" fillId="0" borderId="204" xfId="1" applyFont="1" applyBorder="1" applyAlignment="1" applyProtection="1">
      <alignment horizontal="center" vertical="center" wrapText="1"/>
      <protection hidden="1"/>
    </xf>
    <xf numFmtId="0" fontId="169" fillId="0" borderId="283" xfId="1" applyFont="1" applyBorder="1" applyAlignment="1" applyProtection="1">
      <alignment horizontal="center" vertical="center" wrapText="1"/>
      <protection hidden="1"/>
    </xf>
    <xf numFmtId="0" fontId="169" fillId="0" borderId="279" xfId="1" applyFont="1" applyBorder="1" applyAlignment="1" applyProtection="1">
      <alignment horizontal="center" vertical="center" wrapText="1"/>
      <protection hidden="1"/>
    </xf>
    <xf numFmtId="0" fontId="169" fillId="0" borderId="0" xfId="1" applyFont="1" applyBorder="1" applyAlignment="1" applyProtection="1">
      <alignment horizontal="center" vertical="center" wrapText="1"/>
      <protection hidden="1"/>
    </xf>
    <xf numFmtId="0" fontId="169" fillId="0" borderId="168" xfId="1" applyFont="1" applyBorder="1" applyAlignment="1" applyProtection="1">
      <alignment horizontal="center" vertical="center" wrapText="1"/>
      <protection hidden="1"/>
    </xf>
    <xf numFmtId="0" fontId="169" fillId="0" borderId="281" xfId="1" applyFont="1" applyBorder="1" applyAlignment="1" applyProtection="1">
      <alignment horizontal="center" vertical="center" wrapText="1"/>
      <protection hidden="1"/>
    </xf>
    <xf numFmtId="0" fontId="169" fillId="0" borderId="11" xfId="1" applyFont="1" applyBorder="1" applyAlignment="1" applyProtection="1">
      <alignment horizontal="center" vertical="center" wrapText="1"/>
      <protection hidden="1"/>
    </xf>
    <xf numFmtId="0" fontId="169" fillId="0" borderId="217" xfId="1" applyFont="1" applyBorder="1" applyAlignment="1" applyProtection="1">
      <alignment horizontal="center" vertical="center" wrapText="1"/>
      <protection hidden="1"/>
    </xf>
    <xf numFmtId="0" fontId="76" fillId="0" borderId="211" xfId="1" applyFont="1" applyBorder="1" applyAlignment="1" applyProtection="1">
      <alignment horizontal="left" vertical="center"/>
      <protection hidden="1"/>
    </xf>
    <xf numFmtId="0" fontId="76" fillId="0" borderId="212" xfId="1" applyFont="1" applyBorder="1" applyAlignment="1" applyProtection="1">
      <alignment horizontal="left" vertical="center"/>
      <protection hidden="1"/>
    </xf>
    <xf numFmtId="0" fontId="76" fillId="0" borderId="214" xfId="1" applyFont="1" applyBorder="1" applyAlignment="1" applyProtection="1">
      <alignment horizontal="left" vertical="center"/>
      <protection hidden="1"/>
    </xf>
    <xf numFmtId="0" fontId="76" fillId="0" borderId="215" xfId="1" applyFont="1" applyBorder="1" applyAlignment="1" applyProtection="1">
      <alignment horizontal="left" vertical="center"/>
      <protection hidden="1"/>
    </xf>
    <xf numFmtId="0" fontId="69" fillId="0" borderId="1" xfId="0" applyFont="1" applyFill="1" applyBorder="1" applyAlignment="1" applyProtection="1">
      <alignment horizontal="center" vertical="center" shrinkToFit="1"/>
      <protection hidden="1"/>
    </xf>
    <xf numFmtId="0" fontId="69" fillId="0" borderId="30" xfId="0" applyFont="1" applyFill="1" applyBorder="1" applyAlignment="1" applyProtection="1">
      <alignment horizontal="center" vertical="center" shrinkToFit="1"/>
      <protection hidden="1"/>
    </xf>
    <xf numFmtId="0" fontId="69" fillId="0" borderId="0" xfId="0" applyFont="1" applyFill="1" applyBorder="1" applyAlignment="1" applyProtection="1">
      <alignment horizontal="center" vertical="center" shrinkToFit="1"/>
      <protection hidden="1"/>
    </xf>
    <xf numFmtId="0" fontId="69" fillId="0" borderId="31" xfId="0" applyFont="1" applyFill="1" applyBorder="1" applyAlignment="1" applyProtection="1">
      <alignment horizontal="center" vertical="center" shrinkToFit="1"/>
      <protection hidden="1"/>
    </xf>
    <xf numFmtId="0" fontId="69" fillId="0" borderId="5" xfId="0" applyFont="1" applyFill="1" applyBorder="1" applyAlignment="1" applyProtection="1">
      <alignment horizontal="center" vertical="center" shrinkToFit="1"/>
      <protection hidden="1"/>
    </xf>
    <xf numFmtId="0" fontId="69" fillId="0" borderId="27" xfId="0" applyFont="1" applyFill="1" applyBorder="1" applyAlignment="1" applyProtection="1">
      <alignment horizontal="center" vertical="center" shrinkToFit="1"/>
      <protection hidden="1"/>
    </xf>
    <xf numFmtId="0" fontId="69" fillId="0" borderId="2" xfId="0" applyFont="1" applyBorder="1" applyAlignment="1" applyProtection="1">
      <alignment vertical="center" shrinkToFit="1"/>
      <protection hidden="1"/>
    </xf>
    <xf numFmtId="0" fontId="69" fillId="0" borderId="1" xfId="0" applyFont="1" applyBorder="1" applyAlignment="1" applyProtection="1">
      <alignment vertical="center" shrinkToFit="1"/>
      <protection hidden="1"/>
    </xf>
    <xf numFmtId="0" fontId="69" fillId="0" borderId="52" xfId="0" applyFont="1" applyBorder="1" applyAlignment="1" applyProtection="1">
      <alignment vertical="center" shrinkToFit="1"/>
      <protection hidden="1"/>
    </xf>
    <xf numFmtId="0" fontId="69" fillId="0" borderId="0" xfId="0" applyFont="1" applyBorder="1" applyAlignment="1" applyProtection="1">
      <alignment vertical="center" shrinkToFit="1"/>
      <protection hidden="1"/>
    </xf>
    <xf numFmtId="0" fontId="69" fillId="0" borderId="4" xfId="0" applyFont="1" applyBorder="1" applyAlignment="1" applyProtection="1">
      <alignment vertical="center" shrinkToFit="1"/>
      <protection hidden="1"/>
    </xf>
    <xf numFmtId="0" fontId="69" fillId="0" borderId="5" xfId="0" applyFont="1" applyBorder="1" applyAlignment="1" applyProtection="1">
      <alignment vertical="center" shrinkToFit="1"/>
      <protection hidden="1"/>
    </xf>
    <xf numFmtId="0" fontId="164" fillId="0" borderId="20" xfId="0" applyFont="1" applyFill="1" applyBorder="1" applyAlignment="1" applyProtection="1">
      <alignment horizontal="center" vertical="center"/>
      <protection locked="0"/>
    </xf>
    <xf numFmtId="0" fontId="164" fillId="0" borderId="1" xfId="0" applyFont="1" applyFill="1" applyBorder="1" applyAlignment="1" applyProtection="1">
      <alignment horizontal="center" vertical="center"/>
      <protection locked="0"/>
    </xf>
    <xf numFmtId="0" fontId="164" fillId="0" borderId="3" xfId="0" applyFont="1" applyFill="1" applyBorder="1" applyAlignment="1" applyProtection="1">
      <alignment horizontal="center" vertical="center"/>
      <protection locked="0"/>
    </xf>
    <xf numFmtId="0" fontId="164" fillId="0" borderId="25" xfId="0" applyFont="1" applyFill="1" applyBorder="1" applyAlignment="1" applyProtection="1">
      <alignment horizontal="center" vertical="center"/>
      <protection locked="0"/>
    </xf>
    <xf numFmtId="0" fontId="164" fillId="0" borderId="0" xfId="0" applyFont="1" applyFill="1" applyBorder="1" applyAlignment="1" applyProtection="1">
      <alignment horizontal="center" vertical="center"/>
      <protection locked="0"/>
    </xf>
    <xf numFmtId="0" fontId="164" fillId="0" borderId="51" xfId="0" applyFont="1" applyFill="1" applyBorder="1" applyAlignment="1" applyProtection="1">
      <alignment horizontal="center" vertical="center"/>
      <protection locked="0"/>
    </xf>
    <xf numFmtId="0" fontId="164" fillId="0" borderId="26" xfId="0" applyFont="1" applyFill="1" applyBorder="1" applyAlignment="1" applyProtection="1">
      <alignment horizontal="center" vertical="center"/>
      <protection locked="0"/>
    </xf>
    <xf numFmtId="0" fontId="164" fillId="0" borderId="5" xfId="0" applyFont="1" applyFill="1" applyBorder="1" applyAlignment="1" applyProtection="1">
      <alignment horizontal="center" vertical="center"/>
      <protection locked="0"/>
    </xf>
    <xf numFmtId="0" fontId="164" fillId="0" borderId="6" xfId="0" applyFont="1" applyFill="1" applyBorder="1" applyAlignment="1" applyProtection="1">
      <alignment horizontal="center" vertical="center"/>
      <protection locked="0"/>
    </xf>
    <xf numFmtId="0" fontId="68" fillId="0" borderId="2" xfId="0" applyFont="1" applyFill="1" applyBorder="1" applyAlignment="1" applyProtection="1">
      <alignment horizontal="center" vertical="center" shrinkToFit="1"/>
      <protection hidden="1"/>
    </xf>
    <xf numFmtId="0" fontId="68" fillId="0" borderId="1" xfId="0" applyFont="1" applyFill="1" applyBorder="1" applyAlignment="1" applyProtection="1">
      <alignment horizontal="center" vertical="center" shrinkToFit="1"/>
      <protection hidden="1"/>
    </xf>
    <xf numFmtId="0" fontId="68" fillId="0" borderId="3" xfId="0" applyFont="1" applyFill="1" applyBorder="1" applyAlignment="1" applyProtection="1">
      <alignment horizontal="center" vertical="center" shrinkToFit="1"/>
      <protection hidden="1"/>
    </xf>
    <xf numFmtId="0" fontId="68" fillId="0" borderId="52" xfId="0" applyFont="1" applyFill="1" applyBorder="1" applyAlignment="1" applyProtection="1">
      <alignment horizontal="center" vertical="center" shrinkToFit="1"/>
      <protection hidden="1"/>
    </xf>
    <xf numFmtId="0" fontId="68" fillId="0" borderId="0" xfId="0" applyFont="1" applyFill="1" applyBorder="1" applyAlignment="1" applyProtection="1">
      <alignment horizontal="center" vertical="center" shrinkToFit="1"/>
      <protection hidden="1"/>
    </xf>
    <xf numFmtId="0" fontId="68" fillId="0" borderId="51" xfId="0" applyFont="1" applyFill="1" applyBorder="1" applyAlignment="1" applyProtection="1">
      <alignment horizontal="center" vertical="center" shrinkToFit="1"/>
      <protection hidden="1"/>
    </xf>
    <xf numFmtId="0" fontId="68" fillId="0" borderId="4" xfId="0" applyFont="1" applyFill="1" applyBorder="1" applyAlignment="1" applyProtection="1">
      <alignment horizontal="center" vertical="center" shrinkToFit="1"/>
      <protection hidden="1"/>
    </xf>
    <xf numFmtId="0" fontId="68" fillId="0" borderId="5" xfId="0" applyFont="1" applyFill="1" applyBorder="1" applyAlignment="1" applyProtection="1">
      <alignment horizontal="center" vertical="center" shrinkToFit="1"/>
      <protection hidden="1"/>
    </xf>
    <xf numFmtId="0" fontId="68" fillId="0" borderId="6" xfId="0" applyFont="1" applyFill="1" applyBorder="1" applyAlignment="1" applyProtection="1">
      <alignment horizontal="center" vertical="center" shrinkToFit="1"/>
      <protection hidden="1"/>
    </xf>
    <xf numFmtId="0" fontId="68" fillId="0" borderId="2" xfId="0" applyFont="1" applyBorder="1" applyAlignment="1" applyProtection="1">
      <alignment horizontal="center" vertical="center" shrinkToFit="1"/>
      <protection hidden="1"/>
    </xf>
    <xf numFmtId="0" fontId="68" fillId="0" borderId="1" xfId="0" applyFont="1" applyBorder="1" applyAlignment="1" applyProtection="1">
      <alignment horizontal="center" vertical="center" shrinkToFit="1"/>
      <protection hidden="1"/>
    </xf>
    <xf numFmtId="0" fontId="68" fillId="0" borderId="3" xfId="0" applyFont="1" applyBorder="1" applyAlignment="1" applyProtection="1">
      <alignment horizontal="center" vertical="center" shrinkToFit="1"/>
      <protection hidden="1"/>
    </xf>
    <xf numFmtId="0" fontId="68" fillId="0" borderId="52" xfId="0" applyFont="1" applyBorder="1" applyAlignment="1" applyProtection="1">
      <alignment horizontal="center" vertical="center" shrinkToFit="1"/>
      <protection hidden="1"/>
    </xf>
    <xf numFmtId="0" fontId="68" fillId="0" borderId="0" xfId="0" applyFont="1" applyBorder="1" applyAlignment="1" applyProtection="1">
      <alignment horizontal="center" vertical="center" shrinkToFit="1"/>
      <protection hidden="1"/>
    </xf>
    <xf numFmtId="0" fontId="68" fillId="0" borderId="51" xfId="0" applyFont="1" applyBorder="1" applyAlignment="1" applyProtection="1">
      <alignment horizontal="center" vertical="center" shrinkToFit="1"/>
      <protection hidden="1"/>
    </xf>
    <xf numFmtId="0" fontId="68" fillId="0" borderId="4" xfId="0" applyFont="1" applyBorder="1" applyAlignment="1" applyProtection="1">
      <alignment horizontal="center" vertical="center" shrinkToFit="1"/>
      <protection hidden="1"/>
    </xf>
    <xf numFmtId="0" fontId="68" fillId="0" borderId="5" xfId="0" applyFont="1" applyBorder="1" applyAlignment="1" applyProtection="1">
      <alignment horizontal="center" vertical="center" shrinkToFit="1"/>
      <protection hidden="1"/>
    </xf>
    <xf numFmtId="0" fontId="68" fillId="0" borderId="6" xfId="0" applyFont="1" applyBorder="1" applyAlignment="1" applyProtection="1">
      <alignment horizontal="center" vertical="center" shrinkToFit="1"/>
      <protection hidden="1"/>
    </xf>
    <xf numFmtId="0" fontId="69" fillId="0" borderId="17" xfId="0" applyFont="1" applyFill="1" applyBorder="1" applyAlignment="1" applyProtection="1">
      <alignment horizontal="left" vertical="center" shrinkToFit="1"/>
      <protection hidden="1"/>
    </xf>
    <xf numFmtId="0" fontId="69" fillId="0" borderId="41" xfId="0" applyFont="1" applyFill="1" applyBorder="1" applyAlignment="1" applyProtection="1">
      <alignment horizontal="left" vertical="center" shrinkToFit="1"/>
      <protection hidden="1"/>
    </xf>
    <xf numFmtId="0" fontId="164" fillId="0" borderId="219" xfId="0" applyFont="1" applyFill="1" applyBorder="1" applyAlignment="1" applyProtection="1">
      <alignment horizontal="center" vertical="center"/>
      <protection locked="0"/>
    </xf>
    <xf numFmtId="0" fontId="164" fillId="0" borderId="39" xfId="0" applyFont="1" applyFill="1" applyBorder="1" applyAlignment="1" applyProtection="1">
      <alignment horizontal="center" vertical="center"/>
      <protection locked="0"/>
    </xf>
    <xf numFmtId="0" fontId="68" fillId="0" borderId="39" xfId="0" applyFont="1" applyBorder="1" applyAlignment="1" applyProtection="1">
      <alignment horizontal="center" vertical="center" shrinkToFit="1"/>
      <protection hidden="1"/>
    </xf>
    <xf numFmtId="0" fontId="121" fillId="8" borderId="134" xfId="1" applyFont="1" applyFill="1" applyBorder="1" applyAlignment="1" applyProtection="1">
      <alignment horizontal="center" vertical="center" shrinkToFit="1"/>
      <protection hidden="1"/>
    </xf>
    <xf numFmtId="0" fontId="121" fillId="8" borderId="139" xfId="1" applyFont="1" applyFill="1" applyBorder="1" applyAlignment="1" applyProtection="1">
      <alignment horizontal="center" vertical="center" shrinkToFit="1"/>
      <protection hidden="1"/>
    </xf>
    <xf numFmtId="0" fontId="121" fillId="8" borderId="140" xfId="1" applyFont="1" applyFill="1" applyBorder="1" applyAlignment="1" applyProtection="1">
      <alignment horizontal="center" vertical="center" shrinkToFit="1"/>
      <protection hidden="1"/>
    </xf>
    <xf numFmtId="0" fontId="121" fillId="8" borderId="25" xfId="1" applyFont="1" applyFill="1" applyBorder="1" applyAlignment="1" applyProtection="1">
      <alignment horizontal="center" vertical="center" shrinkToFit="1"/>
      <protection hidden="1"/>
    </xf>
    <xf numFmtId="0" fontId="121" fillId="8" borderId="0" xfId="1" applyFont="1" applyFill="1" applyBorder="1" applyAlignment="1" applyProtection="1">
      <alignment horizontal="center" vertical="center" shrinkToFit="1"/>
      <protection hidden="1"/>
    </xf>
    <xf numFmtId="0" fontId="121" fillId="8" borderId="31" xfId="1" applyFont="1" applyFill="1" applyBorder="1" applyAlignment="1" applyProtection="1">
      <alignment horizontal="center" vertical="center" shrinkToFit="1"/>
      <protection hidden="1"/>
    </xf>
    <xf numFmtId="0" fontId="122" fillId="0" borderId="2" xfId="0" applyFont="1" applyBorder="1" applyAlignment="1" applyProtection="1">
      <alignment horizontal="left" vertical="center" shrinkToFit="1"/>
      <protection hidden="1"/>
    </xf>
    <xf numFmtId="0" fontId="122" fillId="0" borderId="1" xfId="0" applyFont="1" applyBorder="1" applyAlignment="1" applyProtection="1">
      <alignment horizontal="left" vertical="center" shrinkToFit="1"/>
      <protection hidden="1"/>
    </xf>
    <xf numFmtId="0" fontId="122" fillId="0" borderId="52" xfId="0" applyFont="1" applyBorder="1" applyAlignment="1" applyProtection="1">
      <alignment horizontal="left" vertical="center" shrinkToFit="1"/>
      <protection hidden="1"/>
    </xf>
    <xf numFmtId="0" fontId="122" fillId="0" borderId="0" xfId="0" applyFont="1" applyBorder="1" applyAlignment="1" applyProtection="1">
      <alignment horizontal="left" vertical="center" shrinkToFit="1"/>
      <protection hidden="1"/>
    </xf>
    <xf numFmtId="0" fontId="122" fillId="0" borderId="4" xfId="0" applyFont="1" applyBorder="1" applyAlignment="1" applyProtection="1">
      <alignment horizontal="left" vertical="center" shrinkToFit="1"/>
      <protection hidden="1"/>
    </xf>
    <xf numFmtId="0" fontId="122" fillId="0" borderId="5" xfId="0" applyFont="1" applyBorder="1" applyAlignment="1" applyProtection="1">
      <alignment horizontal="left" vertical="center" shrinkToFit="1"/>
      <protection hidden="1"/>
    </xf>
    <xf numFmtId="0" fontId="69" fillId="0" borderId="17" xfId="0" applyFont="1" applyFill="1" applyBorder="1" applyAlignment="1" applyProtection="1">
      <alignment horizontal="center" vertical="center" shrinkToFit="1"/>
      <protection hidden="1"/>
    </xf>
    <xf numFmtId="0" fontId="69" fillId="0" borderId="41" xfId="0" applyFont="1" applyFill="1" applyBorder="1" applyAlignment="1" applyProtection="1">
      <alignment horizontal="center" vertical="center" shrinkToFit="1"/>
      <protection hidden="1"/>
    </xf>
    <xf numFmtId="0" fontId="69" fillId="0" borderId="2" xfId="0" applyFont="1" applyBorder="1" applyAlignment="1" applyProtection="1">
      <alignment horizontal="left" vertical="center" shrinkToFit="1"/>
      <protection hidden="1"/>
    </xf>
    <xf numFmtId="0" fontId="69" fillId="0" borderId="1" xfId="0" applyFont="1" applyBorder="1" applyAlignment="1" applyProtection="1">
      <alignment horizontal="left" vertical="center" shrinkToFit="1"/>
      <protection hidden="1"/>
    </xf>
    <xf numFmtId="0" fontId="69" fillId="0" borderId="52" xfId="0" applyFont="1" applyBorder="1" applyAlignment="1" applyProtection="1">
      <alignment horizontal="left" vertical="center" shrinkToFit="1"/>
      <protection hidden="1"/>
    </xf>
    <xf numFmtId="0" fontId="69" fillId="0" borderId="0" xfId="0" applyFont="1" applyBorder="1" applyAlignment="1" applyProtection="1">
      <alignment horizontal="left" vertical="center" shrinkToFit="1"/>
      <protection hidden="1"/>
    </xf>
    <xf numFmtId="0" fontId="69" fillId="0" borderId="4" xfId="0" applyFont="1" applyBorder="1" applyAlignment="1" applyProtection="1">
      <alignment horizontal="left" vertical="center" shrinkToFit="1"/>
      <protection hidden="1"/>
    </xf>
    <xf numFmtId="0" fontId="69" fillId="0" borderId="5" xfId="0" applyFont="1" applyBorder="1" applyAlignment="1" applyProtection="1">
      <alignment horizontal="left" vertical="center" shrinkToFit="1"/>
      <protection hidden="1"/>
    </xf>
    <xf numFmtId="0" fontId="69" fillId="0" borderId="2" xfId="0" applyFont="1" applyFill="1" applyBorder="1" applyAlignment="1" applyProtection="1">
      <alignment vertical="center" wrapText="1"/>
      <protection hidden="1"/>
    </xf>
    <xf numFmtId="0" fontId="69" fillId="0" borderId="1" xfId="0" applyFont="1" applyFill="1" applyBorder="1" applyAlignment="1" applyProtection="1">
      <alignment vertical="center" wrapText="1"/>
      <protection hidden="1"/>
    </xf>
    <xf numFmtId="0" fontId="69" fillId="0" borderId="52" xfId="0" applyFont="1" applyFill="1" applyBorder="1" applyAlignment="1" applyProtection="1">
      <alignment vertical="center" wrapText="1"/>
      <protection hidden="1"/>
    </xf>
    <xf numFmtId="0" fontId="69" fillId="0" borderId="0" xfId="0" applyFont="1" applyFill="1" applyBorder="1" applyAlignment="1" applyProtection="1">
      <alignment vertical="center" wrapText="1"/>
      <protection hidden="1"/>
    </xf>
    <xf numFmtId="0" fontId="69" fillId="0" borderId="4" xfId="0" applyFont="1" applyFill="1" applyBorder="1" applyAlignment="1" applyProtection="1">
      <alignment vertical="center" wrapText="1"/>
      <protection hidden="1"/>
    </xf>
    <xf numFmtId="0" fontId="69" fillId="0" borderId="5" xfId="0" applyFont="1" applyFill="1" applyBorder="1" applyAlignment="1" applyProtection="1">
      <alignment vertical="center" wrapText="1"/>
      <protection hidden="1"/>
    </xf>
    <xf numFmtId="0" fontId="39" fillId="0" borderId="39" xfId="0" applyFont="1" applyBorder="1" applyAlignment="1" applyProtection="1">
      <alignment horizontal="center" vertical="center" shrinkToFit="1"/>
      <protection hidden="1"/>
    </xf>
    <xf numFmtId="0" fontId="39" fillId="0" borderId="2" xfId="0" applyFont="1" applyBorder="1" applyAlignment="1" applyProtection="1">
      <alignment horizontal="center" vertical="center" shrinkToFit="1"/>
      <protection hidden="1"/>
    </xf>
    <xf numFmtId="0" fontId="39" fillId="0" borderId="1" xfId="0" applyFont="1" applyBorder="1" applyAlignment="1" applyProtection="1">
      <alignment horizontal="center" vertical="center" shrinkToFit="1"/>
      <protection hidden="1"/>
    </xf>
    <xf numFmtId="0" fontId="39" fillId="0" borderId="3" xfId="0" applyFont="1" applyBorder="1" applyAlignment="1" applyProtection="1">
      <alignment horizontal="center" vertical="center" shrinkToFit="1"/>
      <protection hidden="1"/>
    </xf>
    <xf numFmtId="0" fontId="39" fillId="0" borderId="52" xfId="0" applyFont="1" applyBorder="1" applyAlignment="1" applyProtection="1">
      <alignment horizontal="center" vertical="center" shrinkToFit="1"/>
      <protection hidden="1"/>
    </xf>
    <xf numFmtId="0" fontId="39" fillId="0" borderId="0" xfId="0" applyFont="1" applyBorder="1" applyAlignment="1" applyProtection="1">
      <alignment horizontal="center" vertical="center" shrinkToFit="1"/>
      <protection hidden="1"/>
    </xf>
    <xf numFmtId="0" fontId="39" fillId="0" borderId="51" xfId="0" applyFont="1" applyBorder="1" applyAlignment="1" applyProtection="1">
      <alignment horizontal="center" vertical="center" shrinkToFit="1"/>
      <protection hidden="1"/>
    </xf>
    <xf numFmtId="0" fontId="39" fillId="0" borderId="4" xfId="0" applyFont="1" applyBorder="1" applyAlignment="1" applyProtection="1">
      <alignment horizontal="center" vertical="center" shrinkToFit="1"/>
      <protection hidden="1"/>
    </xf>
    <xf numFmtId="0" fontId="39" fillId="0" borderId="5" xfId="0" applyFont="1" applyBorder="1" applyAlignment="1" applyProtection="1">
      <alignment horizontal="center" vertical="center" shrinkToFit="1"/>
      <protection hidden="1"/>
    </xf>
    <xf numFmtId="0" fontId="39" fillId="0" borderId="6" xfId="0" applyFont="1" applyBorder="1" applyAlignment="1" applyProtection="1">
      <alignment horizontal="center" vertical="center" shrinkToFit="1"/>
      <protection hidden="1"/>
    </xf>
    <xf numFmtId="0" fontId="124" fillId="0" borderId="0" xfId="1" applyFont="1" applyAlignment="1" applyProtection="1">
      <alignment horizontal="right" vertical="center"/>
      <protection hidden="1"/>
    </xf>
    <xf numFmtId="0" fontId="59" fillId="0" borderId="0" xfId="1" applyFont="1" applyAlignment="1" applyProtection="1">
      <alignment horizontal="right" vertical="center"/>
      <protection hidden="1"/>
    </xf>
    <xf numFmtId="0" fontId="65" fillId="0" borderId="25" xfId="1" applyFont="1" applyFill="1" applyBorder="1" applyAlignment="1" applyProtection="1">
      <alignment horizontal="center" vertical="center"/>
      <protection hidden="1"/>
    </xf>
    <xf numFmtId="0" fontId="65" fillId="0" borderId="0" xfId="1" applyFont="1" applyFill="1" applyBorder="1" applyAlignment="1" applyProtection="1">
      <alignment horizontal="center" vertical="center"/>
      <protection hidden="1"/>
    </xf>
    <xf numFmtId="0" fontId="65" fillId="0" borderId="51" xfId="1" applyFont="1" applyFill="1" applyBorder="1" applyAlignment="1" applyProtection="1">
      <alignment horizontal="center" vertical="center"/>
      <protection hidden="1"/>
    </xf>
    <xf numFmtId="0" fontId="65" fillId="0" borderId="26" xfId="1" applyFont="1" applyFill="1" applyBorder="1" applyAlignment="1" applyProtection="1">
      <alignment horizontal="center" vertical="center"/>
      <protection hidden="1"/>
    </xf>
    <xf numFmtId="0" fontId="65" fillId="0" borderId="5" xfId="1" applyFont="1" applyFill="1" applyBorder="1" applyAlignment="1" applyProtection="1">
      <alignment horizontal="center" vertical="center"/>
      <protection hidden="1"/>
    </xf>
    <xf numFmtId="0" fontId="65" fillId="0" borderId="6" xfId="1" applyFont="1" applyFill="1" applyBorder="1" applyAlignment="1" applyProtection="1">
      <alignment horizontal="center" vertical="center"/>
      <protection hidden="1"/>
    </xf>
    <xf numFmtId="0" fontId="25" fillId="9" borderId="0" xfId="1" applyFont="1" applyFill="1" applyAlignment="1" applyProtection="1">
      <alignment horizontal="center"/>
      <protection hidden="1"/>
    </xf>
    <xf numFmtId="0" fontId="57" fillId="5" borderId="0" xfId="1" applyFont="1" applyFill="1" applyBorder="1" applyAlignment="1" applyProtection="1">
      <alignment horizontal="center" vertical="center"/>
      <protection hidden="1"/>
    </xf>
    <xf numFmtId="0" fontId="58" fillId="5" borderId="134" xfId="1" applyFont="1" applyFill="1" applyBorder="1" applyAlignment="1" applyProtection="1">
      <alignment horizontal="center" vertical="center" shrinkToFit="1"/>
      <protection hidden="1"/>
    </xf>
    <xf numFmtId="0" fontId="58" fillId="5" borderId="139" xfId="1" applyFont="1" applyFill="1" applyBorder="1" applyAlignment="1" applyProtection="1">
      <alignment horizontal="center" vertical="center" shrinkToFit="1"/>
      <protection hidden="1"/>
    </xf>
    <xf numFmtId="0" fontId="58" fillId="5" borderId="25" xfId="1" applyFont="1" applyFill="1" applyBorder="1" applyAlignment="1" applyProtection="1">
      <alignment horizontal="center" vertical="center" shrinkToFit="1"/>
      <protection hidden="1"/>
    </xf>
    <xf numFmtId="0" fontId="58" fillId="5" borderId="0" xfId="1" applyFont="1" applyFill="1" applyBorder="1" applyAlignment="1" applyProtection="1">
      <alignment horizontal="center" vertical="center" shrinkToFit="1"/>
      <protection hidden="1"/>
    </xf>
    <xf numFmtId="0" fontId="58" fillId="5" borderId="10" xfId="1" applyFont="1" applyFill="1" applyBorder="1" applyAlignment="1" applyProtection="1">
      <alignment horizontal="center" vertical="center" shrinkToFit="1"/>
      <protection hidden="1"/>
    </xf>
    <xf numFmtId="0" fontId="58" fillId="5" borderId="11" xfId="1" applyFont="1" applyFill="1" applyBorder="1" applyAlignment="1" applyProtection="1">
      <alignment horizontal="center" vertical="center" shrinkToFit="1"/>
      <protection hidden="1"/>
    </xf>
    <xf numFmtId="0" fontId="75" fillId="0" borderId="134" xfId="1" applyFont="1" applyBorder="1" applyAlignment="1" applyProtection="1">
      <alignment horizontal="left" vertical="center"/>
      <protection hidden="1"/>
    </xf>
    <xf numFmtId="0" fontId="75" fillId="0" borderId="139" xfId="1" applyFont="1" applyBorder="1" applyAlignment="1" applyProtection="1">
      <alignment horizontal="left" vertical="center"/>
      <protection hidden="1"/>
    </xf>
    <xf numFmtId="0" fontId="75" fillId="0" borderId="140" xfId="1" applyFont="1" applyBorder="1" applyAlignment="1" applyProtection="1">
      <alignment horizontal="left" vertical="center"/>
      <protection hidden="1"/>
    </xf>
    <xf numFmtId="0" fontId="75" fillId="0" borderId="25" xfId="1" applyFont="1" applyBorder="1" applyAlignment="1" applyProtection="1">
      <alignment horizontal="left" vertical="center"/>
      <protection hidden="1"/>
    </xf>
    <xf numFmtId="0" fontId="75" fillId="0" borderId="0" xfId="1" applyFont="1" applyBorder="1" applyAlignment="1" applyProtection="1">
      <alignment horizontal="left" vertical="center"/>
      <protection hidden="1"/>
    </xf>
    <xf numFmtId="0" fontId="75" fillId="0" borderId="31" xfId="1" applyFont="1" applyBorder="1" applyAlignment="1" applyProtection="1">
      <alignment horizontal="left" vertical="center"/>
      <protection hidden="1"/>
    </xf>
    <xf numFmtId="0" fontId="75" fillId="0" borderId="10" xfId="1" applyFont="1" applyBorder="1" applyAlignment="1" applyProtection="1">
      <alignment horizontal="left" vertical="center"/>
      <protection hidden="1"/>
    </xf>
    <xf numFmtId="0" fontId="75" fillId="0" borderId="11" xfId="1" applyFont="1" applyBorder="1" applyAlignment="1" applyProtection="1">
      <alignment horizontal="left" vertical="center"/>
      <protection hidden="1"/>
    </xf>
    <xf numFmtId="0" fontId="75" fillId="0" borderId="12" xfId="1" applyFont="1" applyBorder="1" applyAlignment="1" applyProtection="1">
      <alignment horizontal="left" vertical="center"/>
      <protection hidden="1"/>
    </xf>
    <xf numFmtId="0" fontId="60" fillId="4" borderId="134" xfId="1" applyFont="1" applyFill="1" applyBorder="1" applyAlignment="1" applyProtection="1">
      <alignment horizontal="center" vertical="center" wrapText="1"/>
      <protection hidden="1"/>
    </xf>
    <xf numFmtId="0" fontId="60" fillId="4" borderId="139" xfId="1" applyFont="1" applyFill="1" applyBorder="1" applyAlignment="1" applyProtection="1">
      <alignment horizontal="center" vertical="center" wrapText="1"/>
      <protection hidden="1"/>
    </xf>
    <xf numFmtId="0" fontId="60" fillId="4" borderId="46" xfId="1" applyFont="1" applyFill="1" applyBorder="1" applyAlignment="1" applyProtection="1">
      <alignment horizontal="center" vertical="center" wrapText="1"/>
      <protection hidden="1"/>
    </xf>
    <xf numFmtId="0" fontId="60" fillId="4" borderId="25" xfId="1" applyFont="1" applyFill="1" applyBorder="1" applyAlignment="1" applyProtection="1">
      <alignment horizontal="center" vertical="center" wrapText="1"/>
      <protection hidden="1"/>
    </xf>
    <xf numFmtId="0" fontId="60" fillId="4" borderId="0" xfId="1" applyFont="1" applyFill="1" applyBorder="1" applyAlignment="1" applyProtection="1">
      <alignment horizontal="center" vertical="center" wrapText="1"/>
      <protection hidden="1"/>
    </xf>
    <xf numFmtId="0" fontId="60" fillId="4" borderId="51" xfId="1" applyFont="1" applyFill="1" applyBorder="1" applyAlignment="1" applyProtection="1">
      <alignment horizontal="center" vertical="center" wrapText="1"/>
      <protection hidden="1"/>
    </xf>
    <xf numFmtId="0" fontId="60" fillId="4" borderId="68" xfId="1" applyFont="1" applyFill="1" applyBorder="1" applyAlignment="1" applyProtection="1">
      <alignment horizontal="center" vertical="center" wrapText="1"/>
      <protection hidden="1"/>
    </xf>
    <xf numFmtId="0" fontId="60" fillId="4" borderId="66" xfId="1" applyFont="1" applyFill="1" applyBorder="1" applyAlignment="1" applyProtection="1">
      <alignment horizontal="center" vertical="center" wrapText="1"/>
      <protection hidden="1"/>
    </xf>
    <xf numFmtId="0" fontId="60" fillId="4" borderId="69" xfId="1" applyFont="1" applyFill="1" applyBorder="1" applyAlignment="1" applyProtection="1">
      <alignment horizontal="center" vertical="center" wrapText="1"/>
      <protection hidden="1"/>
    </xf>
    <xf numFmtId="0" fontId="76" fillId="0" borderId="207" xfId="1" applyFont="1" applyFill="1" applyBorder="1" applyAlignment="1" applyProtection="1">
      <alignment vertical="center" wrapText="1"/>
      <protection hidden="1"/>
    </xf>
    <xf numFmtId="0" fontId="76" fillId="0" borderId="208" xfId="1" applyFont="1" applyFill="1" applyBorder="1" applyAlignment="1" applyProtection="1">
      <alignment vertical="center" wrapText="1"/>
      <protection hidden="1"/>
    </xf>
    <xf numFmtId="0" fontId="76" fillId="0" borderId="210" xfId="1" applyFont="1" applyFill="1" applyBorder="1" applyAlignment="1" applyProtection="1">
      <alignment vertical="center" wrapText="1"/>
      <protection hidden="1"/>
    </xf>
    <xf numFmtId="0" fontId="76" fillId="0" borderId="211" xfId="1" applyFont="1" applyFill="1" applyBorder="1" applyAlignment="1" applyProtection="1">
      <alignment vertical="center" wrapText="1"/>
      <protection hidden="1"/>
    </xf>
    <xf numFmtId="0" fontId="60" fillId="0" borderId="208" xfId="1" applyFont="1" applyBorder="1" applyAlignment="1" applyProtection="1">
      <alignment horizontal="center" vertical="center" wrapText="1"/>
      <protection hidden="1"/>
    </xf>
    <xf numFmtId="0" fontId="60" fillId="0" borderId="211" xfId="1" applyFont="1" applyBorder="1" applyAlignment="1" applyProtection="1">
      <alignment horizontal="center" vertical="center" wrapText="1"/>
      <protection hidden="1"/>
    </xf>
    <xf numFmtId="0" fontId="76" fillId="0" borderId="208" xfId="1" applyFont="1" applyBorder="1" applyAlignment="1" applyProtection="1">
      <alignment horizontal="left" vertical="center"/>
      <protection hidden="1"/>
    </xf>
    <xf numFmtId="0" fontId="76" fillId="0" borderId="209" xfId="1" applyFont="1" applyBorder="1" applyAlignment="1" applyProtection="1">
      <alignment horizontal="left" vertical="center"/>
      <protection hidden="1"/>
    </xf>
    <xf numFmtId="0" fontId="60" fillId="0" borderId="211" xfId="1" applyFont="1" applyBorder="1" applyAlignment="1" applyProtection="1">
      <alignment horizontal="center" vertical="center"/>
      <protection hidden="1"/>
    </xf>
    <xf numFmtId="0" fontId="60" fillId="0" borderId="284" xfId="1" applyFont="1" applyBorder="1" applyAlignment="1" applyProtection="1">
      <alignment horizontal="center" vertical="center"/>
      <protection hidden="1"/>
    </xf>
    <xf numFmtId="0" fontId="76" fillId="0" borderId="284" xfId="1" applyFont="1" applyBorder="1" applyAlignment="1" applyProtection="1">
      <alignment horizontal="left" vertical="center"/>
      <protection hidden="1"/>
    </xf>
    <xf numFmtId="0" fontId="76" fillId="0" borderId="285" xfId="1" applyFont="1" applyBorder="1" applyAlignment="1" applyProtection="1">
      <alignment horizontal="left" vertical="center"/>
      <protection hidden="1"/>
    </xf>
    <xf numFmtId="0" fontId="66" fillId="0" borderId="36" xfId="1" applyFont="1" applyFill="1" applyBorder="1" applyAlignment="1" applyProtection="1">
      <alignment horizontal="center" vertical="center"/>
      <protection hidden="1"/>
    </xf>
    <xf numFmtId="0" fontId="0" fillId="0" borderId="139" xfId="0" applyBorder="1" applyAlignment="1" applyProtection="1">
      <alignment horizontal="center" vertical="center"/>
      <protection hidden="1"/>
    </xf>
    <xf numFmtId="0" fontId="0" fillId="0" borderId="140"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60" fillId="4" borderId="70" xfId="1" applyFont="1" applyFill="1" applyBorder="1" applyAlignment="1" applyProtection="1">
      <alignment horizontal="center" vertical="center" wrapText="1"/>
      <protection hidden="1"/>
    </xf>
    <xf numFmtId="0" fontId="60" fillId="4" borderId="67" xfId="1" applyFont="1" applyFill="1" applyBorder="1" applyAlignment="1" applyProtection="1">
      <alignment horizontal="center" vertical="center" wrapText="1"/>
      <protection hidden="1"/>
    </xf>
    <xf numFmtId="0" fontId="60" fillId="4" borderId="71" xfId="1" applyFont="1" applyFill="1" applyBorder="1" applyAlignment="1" applyProtection="1">
      <alignment horizontal="center" vertical="center" wrapText="1"/>
      <protection hidden="1"/>
    </xf>
    <xf numFmtId="0" fontId="76" fillId="0" borderId="213" xfId="1" applyFont="1" applyFill="1" applyBorder="1" applyAlignment="1" applyProtection="1">
      <alignment vertical="center" wrapText="1"/>
      <protection hidden="1"/>
    </xf>
    <xf numFmtId="0" fontId="76" fillId="0" borderId="214" xfId="1" applyFont="1" applyFill="1" applyBorder="1" applyAlignment="1" applyProtection="1">
      <alignment vertical="center" wrapText="1"/>
      <protection hidden="1"/>
    </xf>
    <xf numFmtId="0" fontId="169" fillId="0" borderId="211" xfId="1" applyFont="1" applyBorder="1" applyAlignment="1" applyProtection="1">
      <alignment horizontal="center" vertical="center" wrapText="1"/>
      <protection hidden="1"/>
    </xf>
    <xf numFmtId="0" fontId="169" fillId="0" borderId="211" xfId="1" applyFont="1" applyBorder="1" applyAlignment="1" applyProtection="1">
      <alignment horizontal="center" vertical="center"/>
      <protection hidden="1"/>
    </xf>
    <xf numFmtId="0" fontId="169" fillId="0" borderId="214" xfId="1" applyFont="1" applyBorder="1" applyAlignment="1" applyProtection="1">
      <alignment horizontal="center" vertical="center"/>
      <protection hidden="1"/>
    </xf>
    <xf numFmtId="0" fontId="77" fillId="0" borderId="205" xfId="0" applyNumberFormat="1" applyFont="1" applyBorder="1" applyAlignment="1" applyProtection="1">
      <alignment vertical="center" wrapText="1"/>
      <protection hidden="1"/>
    </xf>
    <xf numFmtId="0" fontId="77" fillId="0" borderId="204" xfId="0" applyNumberFormat="1" applyFont="1" applyBorder="1" applyAlignment="1" applyProtection="1">
      <alignment vertical="center" wrapText="1"/>
      <protection hidden="1"/>
    </xf>
    <xf numFmtId="0" fontId="77" fillId="0" borderId="239" xfId="0" applyNumberFormat="1" applyFont="1" applyBorder="1" applyAlignment="1" applyProtection="1">
      <alignment vertical="center" wrapText="1"/>
      <protection hidden="1"/>
    </xf>
    <xf numFmtId="0" fontId="77" fillId="0" borderId="216" xfId="0" applyNumberFormat="1" applyFont="1" applyBorder="1" applyAlignment="1" applyProtection="1">
      <alignment vertical="center" wrapText="1"/>
      <protection hidden="1"/>
    </xf>
    <xf numFmtId="0" fontId="77" fillId="0" borderId="0" xfId="0" applyNumberFormat="1" applyFont="1" applyBorder="1" applyAlignment="1" applyProtection="1">
      <alignment vertical="center" wrapText="1"/>
      <protection hidden="1"/>
    </xf>
    <xf numFmtId="0" fontId="77" fillId="0" borderId="31" xfId="0" applyNumberFormat="1" applyFont="1" applyBorder="1" applyAlignment="1" applyProtection="1">
      <alignment vertical="center" wrapText="1"/>
      <protection hidden="1"/>
    </xf>
    <xf numFmtId="0" fontId="77" fillId="0" borderId="218" xfId="0" applyNumberFormat="1" applyFont="1" applyBorder="1" applyAlignment="1" applyProtection="1">
      <alignment vertical="center" wrapText="1"/>
      <protection hidden="1"/>
    </xf>
    <xf numFmtId="0" fontId="77" fillId="0" borderId="11" xfId="0" applyNumberFormat="1" applyFont="1" applyBorder="1" applyAlignment="1" applyProtection="1">
      <alignment vertical="center" wrapText="1"/>
      <protection hidden="1"/>
    </xf>
    <xf numFmtId="0" fontId="77" fillId="0" borderId="12" xfId="0" applyNumberFormat="1" applyFont="1" applyBorder="1" applyAlignment="1" applyProtection="1">
      <alignment vertical="center" wrapText="1"/>
      <protection hidden="1"/>
    </xf>
    <xf numFmtId="0" fontId="217" fillId="0" borderId="139" xfId="1" applyFont="1" applyFill="1" applyBorder="1" applyAlignment="1" applyProtection="1">
      <alignment horizontal="left" vertical="center" wrapText="1" shrinkToFit="1"/>
      <protection hidden="1"/>
    </xf>
    <xf numFmtId="0" fontId="217" fillId="0" borderId="0" xfId="1" applyFont="1" applyFill="1" applyBorder="1" applyAlignment="1" applyProtection="1">
      <alignment horizontal="left" vertical="center" wrapText="1" shrinkToFit="1"/>
      <protection hidden="1"/>
    </xf>
    <xf numFmtId="0" fontId="60" fillId="4" borderId="139" xfId="1" applyFont="1" applyFill="1" applyBorder="1" applyAlignment="1" applyProtection="1">
      <alignment horizontal="center" vertical="center"/>
      <protection hidden="1"/>
    </xf>
    <xf numFmtId="0" fontId="60" fillId="4" borderId="0" xfId="1" applyFont="1" applyFill="1" applyBorder="1" applyAlignment="1" applyProtection="1">
      <alignment horizontal="center" vertical="center"/>
      <protection hidden="1"/>
    </xf>
    <xf numFmtId="0" fontId="69" fillId="0" borderId="30" xfId="0" applyFont="1" applyBorder="1" applyAlignment="1" applyProtection="1">
      <alignment horizontal="left" vertical="center" shrinkToFit="1"/>
      <protection hidden="1"/>
    </xf>
    <xf numFmtId="0" fontId="69" fillId="0" borderId="31" xfId="0" applyFont="1" applyBorder="1" applyAlignment="1" applyProtection="1">
      <alignment horizontal="left" vertical="center" shrinkToFit="1"/>
      <protection hidden="1"/>
    </xf>
    <xf numFmtId="0" fontId="69" fillId="0" borderId="27" xfId="0" applyFont="1" applyBorder="1" applyAlignment="1" applyProtection="1">
      <alignment horizontal="left" vertical="center" shrinkToFit="1"/>
      <protection hidden="1"/>
    </xf>
    <xf numFmtId="0" fontId="69" fillId="0" borderId="1" xfId="0" applyFont="1" applyFill="1" applyBorder="1" applyAlignment="1" applyProtection="1">
      <alignment horizontal="left" vertical="center" shrinkToFit="1"/>
      <protection hidden="1"/>
    </xf>
    <xf numFmtId="0" fontId="69" fillId="0" borderId="30" xfId="0" applyFont="1" applyFill="1" applyBorder="1" applyAlignment="1" applyProtection="1">
      <alignment horizontal="left" vertical="center" shrinkToFit="1"/>
      <protection hidden="1"/>
    </xf>
    <xf numFmtId="0" fontId="69" fillId="0" borderId="0" xfId="0" applyFont="1" applyFill="1" applyBorder="1" applyAlignment="1" applyProtection="1">
      <alignment horizontal="left" vertical="center" shrinkToFit="1"/>
      <protection hidden="1"/>
    </xf>
    <xf numFmtId="0" fontId="69" fillId="0" borderId="31" xfId="0" applyFont="1" applyFill="1" applyBorder="1" applyAlignment="1" applyProtection="1">
      <alignment horizontal="left" vertical="center" shrinkToFit="1"/>
      <protection hidden="1"/>
    </xf>
    <xf numFmtId="0" fontId="69" fillId="0" borderId="5" xfId="0" applyFont="1" applyFill="1" applyBorder="1" applyAlignment="1" applyProtection="1">
      <alignment horizontal="left" vertical="center" shrinkToFit="1"/>
      <protection hidden="1"/>
    </xf>
    <xf numFmtId="0" fontId="69" fillId="0" borderId="27" xfId="0" applyFont="1" applyFill="1" applyBorder="1" applyAlignment="1" applyProtection="1">
      <alignment horizontal="left" vertical="center" shrinkToFit="1"/>
      <protection hidden="1"/>
    </xf>
    <xf numFmtId="0" fontId="59" fillId="0" borderId="65" xfId="1" applyFont="1" applyBorder="1" applyAlignment="1" applyProtection="1">
      <alignment horizontal="center" vertical="center" textRotation="90"/>
      <protection hidden="1"/>
    </xf>
    <xf numFmtId="0" fontId="25" fillId="0" borderId="2" xfId="1" applyFont="1" applyBorder="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25" fillId="0" borderId="52" xfId="1" applyFont="1" applyBorder="1" applyAlignment="1" applyProtection="1">
      <alignment horizontal="left" vertical="center"/>
      <protection hidden="1"/>
    </xf>
    <xf numFmtId="0" fontId="25" fillId="0" borderId="0" xfId="1" applyFont="1" applyBorder="1" applyAlignment="1" applyProtection="1">
      <alignment horizontal="left" vertical="center"/>
      <protection hidden="1"/>
    </xf>
    <xf numFmtId="0" fontId="25" fillId="0" borderId="4" xfId="1" applyFont="1" applyBorder="1" applyAlignment="1" applyProtection="1">
      <alignment horizontal="left" vertical="center"/>
      <protection hidden="1"/>
    </xf>
    <xf numFmtId="0" fontId="25" fillId="0" borderId="5" xfId="1" applyFont="1" applyBorder="1" applyAlignment="1" applyProtection="1">
      <alignment horizontal="left" vertical="center"/>
      <protection hidden="1"/>
    </xf>
    <xf numFmtId="0" fontId="69" fillId="0" borderId="30" xfId="0" applyFont="1" applyBorder="1" applyAlignment="1" applyProtection="1">
      <alignment vertical="center" shrinkToFit="1"/>
      <protection hidden="1"/>
    </xf>
    <xf numFmtId="0" fontId="69" fillId="0" borderId="31" xfId="0" applyFont="1" applyBorder="1" applyAlignment="1" applyProtection="1">
      <alignment vertical="center" shrinkToFit="1"/>
      <protection hidden="1"/>
    </xf>
    <xf numFmtId="0" fontId="69" fillId="0" borderId="27" xfId="0" applyFont="1" applyBorder="1" applyAlignment="1" applyProtection="1">
      <alignment vertical="center" shrinkToFit="1"/>
      <protection hidden="1"/>
    </xf>
    <xf numFmtId="0" fontId="25" fillId="0" borderId="2" xfId="1" applyFont="1" applyBorder="1" applyAlignment="1" applyProtection="1">
      <alignment vertical="center" shrinkToFit="1"/>
      <protection hidden="1"/>
    </xf>
    <xf numFmtId="0" fontId="25" fillId="0" borderId="1" xfId="1" applyFont="1" applyBorder="1" applyAlignment="1" applyProtection="1">
      <alignment vertical="center" shrinkToFit="1"/>
      <protection hidden="1"/>
    </xf>
    <xf numFmtId="0" fontId="25" fillId="0" borderId="30" xfId="1" applyFont="1" applyBorder="1" applyAlignment="1" applyProtection="1">
      <alignment vertical="center" shrinkToFit="1"/>
      <protection hidden="1"/>
    </xf>
    <xf numFmtId="0" fontId="25" fillId="0" borderId="52" xfId="1" applyFont="1" applyBorder="1" applyAlignment="1" applyProtection="1">
      <alignment vertical="center" shrinkToFit="1"/>
      <protection hidden="1"/>
    </xf>
    <xf numFmtId="0" fontId="25" fillId="0" borderId="0" xfId="1" applyFont="1" applyBorder="1" applyAlignment="1" applyProtection="1">
      <alignment vertical="center" shrinkToFit="1"/>
      <protection hidden="1"/>
    </xf>
    <xf numFmtId="0" fontId="25" fillId="0" borderId="31" xfId="1" applyFont="1" applyBorder="1" applyAlignment="1" applyProtection="1">
      <alignment vertical="center" shrinkToFit="1"/>
      <protection hidden="1"/>
    </xf>
    <xf numFmtId="0" fontId="25" fillId="0" borderId="4" xfId="1" applyFont="1" applyBorder="1" applyAlignment="1" applyProtection="1">
      <alignment vertical="center" shrinkToFit="1"/>
      <protection hidden="1"/>
    </xf>
    <xf numFmtId="0" fontId="25" fillId="0" borderId="5" xfId="1" applyFont="1" applyBorder="1" applyAlignment="1" applyProtection="1">
      <alignment vertical="center" shrinkToFit="1"/>
      <protection hidden="1"/>
    </xf>
    <xf numFmtId="0" fontId="25" fillId="0" borderId="27" xfId="1" applyFont="1" applyBorder="1" applyAlignment="1" applyProtection="1">
      <alignment vertical="center" shrinkToFit="1"/>
      <protection hidden="1"/>
    </xf>
    <xf numFmtId="0" fontId="25" fillId="0" borderId="2" xfId="1" applyFont="1" applyBorder="1" applyAlignment="1" applyProtection="1">
      <alignment horizontal="left" vertical="center" wrapText="1"/>
      <protection hidden="1"/>
    </xf>
    <xf numFmtId="0" fontId="25" fillId="0" borderId="1" xfId="1" applyFont="1" applyBorder="1" applyAlignment="1" applyProtection="1">
      <alignment horizontal="left" vertical="center" wrapText="1"/>
      <protection hidden="1"/>
    </xf>
    <xf numFmtId="0" fontId="25" fillId="0" borderId="30" xfId="1" applyFont="1" applyBorder="1" applyAlignment="1" applyProtection="1">
      <alignment horizontal="left" vertical="center" wrapText="1"/>
      <protection hidden="1"/>
    </xf>
    <xf numFmtId="0" fontId="25" fillId="0" borderId="52" xfId="1" applyFont="1" applyBorder="1" applyAlignment="1" applyProtection="1">
      <alignment horizontal="left" vertical="center" wrapText="1"/>
      <protection hidden="1"/>
    </xf>
    <xf numFmtId="0" fontId="25" fillId="0" borderId="0" xfId="1" applyFont="1" applyBorder="1" applyAlignment="1" applyProtection="1">
      <alignment horizontal="left" vertical="center" wrapText="1"/>
      <protection hidden="1"/>
    </xf>
    <xf numFmtId="0" fontId="25" fillId="0" borderId="31" xfId="1" applyFont="1" applyBorder="1" applyAlignment="1" applyProtection="1">
      <alignment horizontal="left" vertical="center" wrapText="1"/>
      <protection hidden="1"/>
    </xf>
    <xf numFmtId="0" fontId="25" fillId="0" borderId="4" xfId="1" applyFont="1" applyBorder="1" applyAlignment="1" applyProtection="1">
      <alignment horizontal="left" vertical="center" wrapText="1"/>
      <protection hidden="1"/>
    </xf>
    <xf numFmtId="0" fontId="25" fillId="0" borderId="5" xfId="1" applyFont="1" applyBorder="1" applyAlignment="1" applyProtection="1">
      <alignment horizontal="left" vertical="center" wrapText="1"/>
      <protection hidden="1"/>
    </xf>
    <xf numFmtId="0" fontId="25" fillId="0" borderId="27" xfId="1" applyFont="1" applyBorder="1" applyAlignment="1" applyProtection="1">
      <alignment horizontal="left" vertical="center" wrapText="1"/>
      <protection hidden="1"/>
    </xf>
    <xf numFmtId="0" fontId="69" fillId="0" borderId="72" xfId="1" applyFont="1" applyBorder="1" applyAlignment="1" applyProtection="1">
      <alignment horizontal="center" vertical="center" textRotation="90" wrapText="1"/>
      <protection hidden="1"/>
    </xf>
    <xf numFmtId="0" fontId="69" fillId="0" borderId="59" xfId="1" applyFont="1" applyBorder="1" applyAlignment="1" applyProtection="1">
      <alignment horizontal="center" vertical="center" textRotation="90" wrapText="1"/>
      <protection hidden="1"/>
    </xf>
    <xf numFmtId="0" fontId="69" fillId="0" borderId="28" xfId="1" applyFont="1" applyBorder="1" applyAlignment="1" applyProtection="1">
      <alignment horizontal="center" vertical="center" textRotation="90" wrapText="1"/>
      <protection hidden="1"/>
    </xf>
    <xf numFmtId="0" fontId="41" fillId="0" borderId="72" xfId="1" applyFont="1" applyBorder="1" applyAlignment="1" applyProtection="1">
      <alignment horizontal="left" textRotation="90"/>
      <protection hidden="1"/>
    </xf>
    <xf numFmtId="0" fontId="41" fillId="0" borderId="59" xfId="1" applyFont="1" applyBorder="1" applyAlignment="1" applyProtection="1">
      <alignment horizontal="left" textRotation="90"/>
      <protection hidden="1"/>
    </xf>
    <xf numFmtId="0" fontId="41" fillId="0" borderId="28" xfId="1" applyFont="1" applyBorder="1" applyAlignment="1" applyProtection="1">
      <alignment horizontal="left" textRotation="90"/>
      <protection hidden="1"/>
    </xf>
    <xf numFmtId="0" fontId="209" fillId="0" borderId="2" xfId="1" applyFont="1" applyBorder="1" applyAlignment="1" applyProtection="1">
      <alignment horizontal="center" vertical="center"/>
      <protection hidden="1"/>
    </xf>
    <xf numFmtId="0" fontId="209" fillId="0" borderId="1" xfId="1" applyFont="1" applyBorder="1" applyAlignment="1" applyProtection="1">
      <alignment horizontal="center" vertical="center"/>
      <protection hidden="1"/>
    </xf>
    <xf numFmtId="0" fontId="209" fillId="0" borderId="3" xfId="1" applyFont="1" applyBorder="1" applyAlignment="1" applyProtection="1">
      <alignment horizontal="center" vertical="center"/>
      <protection hidden="1"/>
    </xf>
    <xf numFmtId="0" fontId="209" fillId="0" borderId="52" xfId="1" applyFont="1" applyBorder="1" applyAlignment="1" applyProtection="1">
      <alignment horizontal="center" vertical="center"/>
      <protection hidden="1"/>
    </xf>
    <xf numFmtId="0" fontId="209" fillId="0" borderId="0" xfId="1" applyFont="1" applyBorder="1" applyAlignment="1" applyProtection="1">
      <alignment horizontal="center" vertical="center"/>
      <protection hidden="1"/>
    </xf>
    <xf numFmtId="0" fontId="209" fillId="0" borderId="51" xfId="1" applyFont="1" applyBorder="1" applyAlignment="1" applyProtection="1">
      <alignment horizontal="center" vertical="center"/>
      <protection hidden="1"/>
    </xf>
    <xf numFmtId="0" fontId="209" fillId="0" borderId="4" xfId="1" applyFont="1" applyBorder="1" applyAlignment="1" applyProtection="1">
      <alignment horizontal="center" vertical="center"/>
      <protection hidden="1"/>
    </xf>
    <xf numFmtId="0" fontId="209" fillId="0" borderId="5" xfId="1" applyFont="1" applyBorder="1" applyAlignment="1" applyProtection="1">
      <alignment horizontal="center" vertical="center"/>
      <protection hidden="1"/>
    </xf>
    <xf numFmtId="0" fontId="209" fillId="0" borderId="6" xfId="1" applyFont="1" applyBorder="1" applyAlignment="1" applyProtection="1">
      <alignment horizontal="center" vertical="center"/>
      <protection hidden="1"/>
    </xf>
    <xf numFmtId="0" fontId="164" fillId="0" borderId="139" xfId="0" applyFont="1" applyFill="1" applyBorder="1" applyAlignment="1" applyProtection="1">
      <alignment horizontal="center" vertical="center"/>
      <protection locked="0" hidden="1"/>
    </xf>
    <xf numFmtId="0" fontId="164" fillId="0" borderId="0" xfId="0" applyFont="1" applyFill="1" applyBorder="1" applyAlignment="1" applyProtection="1">
      <alignment horizontal="center" vertical="center"/>
      <protection locked="0" hidden="1"/>
    </xf>
    <xf numFmtId="0" fontId="39" fillId="0" borderId="139" xfId="0" applyFont="1" applyBorder="1" applyAlignment="1" applyProtection="1">
      <alignment horizontal="center" vertical="center" shrinkToFit="1"/>
      <protection hidden="1"/>
    </xf>
    <xf numFmtId="0" fontId="69" fillId="0" borderId="139" xfId="0" applyFont="1" applyBorder="1" applyAlignment="1" applyProtection="1">
      <alignment horizontal="left" vertical="center" shrinkToFit="1"/>
      <protection hidden="1"/>
    </xf>
    <xf numFmtId="0" fontId="25" fillId="0" borderId="1" xfId="0" applyFont="1" applyBorder="1" applyAlignment="1" applyProtection="1">
      <alignment horizontal="left" vertical="center" shrinkToFit="1"/>
      <protection hidden="1"/>
    </xf>
    <xf numFmtId="0" fontId="25" fillId="0" borderId="30" xfId="0" applyFont="1" applyBorder="1" applyAlignment="1" applyProtection="1">
      <alignment horizontal="left" vertical="center" shrinkToFit="1"/>
      <protection hidden="1"/>
    </xf>
    <xf numFmtId="0" fontId="25" fillId="0" borderId="0" xfId="0" applyFont="1" applyBorder="1" applyAlignment="1" applyProtection="1">
      <alignment horizontal="left" vertical="center" shrinkToFit="1"/>
      <protection hidden="1"/>
    </xf>
    <xf numFmtId="0" fontId="25" fillId="0" borderId="31" xfId="0" applyFont="1" applyBorder="1" applyAlignment="1" applyProtection="1">
      <alignment horizontal="left" vertical="center" shrinkToFit="1"/>
      <protection hidden="1"/>
    </xf>
    <xf numFmtId="0" fontId="25" fillId="0" borderId="5" xfId="0" applyFont="1" applyBorder="1" applyAlignment="1" applyProtection="1">
      <alignment horizontal="left" vertical="center" shrinkToFit="1"/>
      <protection hidden="1"/>
    </xf>
    <xf numFmtId="0" fontId="25" fillId="0" borderId="27" xfId="0" applyFont="1" applyBorder="1" applyAlignment="1" applyProtection="1">
      <alignment horizontal="left" vertical="center" shrinkToFit="1"/>
      <protection hidden="1"/>
    </xf>
    <xf numFmtId="0" fontId="69" fillId="0" borderId="2" xfId="1" applyFont="1" applyBorder="1" applyAlignment="1" applyProtection="1">
      <alignment horizontal="left" vertical="center"/>
      <protection hidden="1"/>
    </xf>
    <xf numFmtId="0" fontId="69" fillId="0" borderId="1" xfId="1" applyFont="1" applyBorder="1" applyAlignment="1" applyProtection="1">
      <alignment horizontal="left" vertical="center"/>
      <protection hidden="1"/>
    </xf>
    <xf numFmtId="0" fontId="69" fillId="0" borderId="52" xfId="1" applyFont="1" applyBorder="1" applyAlignment="1" applyProtection="1">
      <alignment horizontal="left" vertical="center"/>
      <protection hidden="1"/>
    </xf>
    <xf numFmtId="0" fontId="69" fillId="0" borderId="0" xfId="1" applyFont="1" applyBorder="1" applyAlignment="1" applyProtection="1">
      <alignment horizontal="left" vertical="center"/>
      <protection hidden="1"/>
    </xf>
    <xf numFmtId="0" fontId="69" fillId="0" borderId="4" xfId="1" applyFont="1" applyBorder="1" applyAlignment="1" applyProtection="1">
      <alignment horizontal="left" vertical="center"/>
      <protection hidden="1"/>
    </xf>
    <xf numFmtId="0" fontId="69" fillId="0" borderId="5" xfId="1" applyFont="1" applyBorder="1" applyAlignment="1" applyProtection="1">
      <alignment horizontal="left" vertical="center"/>
      <protection hidden="1"/>
    </xf>
    <xf numFmtId="0" fontId="39" fillId="0" borderId="2" xfId="1" applyFont="1" applyBorder="1" applyAlignment="1" applyProtection="1">
      <alignment horizontal="center" vertical="center" shrinkToFit="1"/>
      <protection hidden="1"/>
    </xf>
    <xf numFmtId="0" fontId="39" fillId="0" borderId="1" xfId="1" applyFont="1" applyBorder="1" applyAlignment="1" applyProtection="1">
      <alignment horizontal="center" vertical="center" shrinkToFit="1"/>
      <protection hidden="1"/>
    </xf>
    <xf numFmtId="0" fontId="39" fillId="0" borderId="3" xfId="1" applyFont="1" applyBorder="1" applyAlignment="1" applyProtection="1">
      <alignment horizontal="center" vertical="center" shrinkToFit="1"/>
      <protection hidden="1"/>
    </xf>
    <xf numFmtId="0" fontId="39" fillId="0" borderId="52" xfId="1" applyFont="1" applyBorder="1" applyAlignment="1" applyProtection="1">
      <alignment horizontal="center" vertical="center" shrinkToFit="1"/>
      <protection hidden="1"/>
    </xf>
    <xf numFmtId="0" fontId="39" fillId="0" borderId="0" xfId="1" applyFont="1" applyBorder="1" applyAlignment="1" applyProtection="1">
      <alignment horizontal="center" vertical="center" shrinkToFit="1"/>
      <protection hidden="1"/>
    </xf>
    <xf numFmtId="0" fontId="39" fillId="0" borderId="51" xfId="1" applyFont="1" applyBorder="1" applyAlignment="1" applyProtection="1">
      <alignment horizontal="center" vertical="center" shrinkToFit="1"/>
      <protection hidden="1"/>
    </xf>
    <xf numFmtId="0" fontId="39" fillId="0" borderId="4" xfId="1" applyFont="1" applyBorder="1" applyAlignment="1" applyProtection="1">
      <alignment horizontal="center" vertical="center" shrinkToFit="1"/>
      <protection hidden="1"/>
    </xf>
    <xf numFmtId="0" fontId="39" fillId="0" borderId="5" xfId="1" applyFont="1" applyBorder="1" applyAlignment="1" applyProtection="1">
      <alignment horizontal="center" vertical="center" shrinkToFit="1"/>
      <protection hidden="1"/>
    </xf>
    <xf numFmtId="0" fontId="39" fillId="0" borderId="6" xfId="1" applyFont="1" applyBorder="1" applyAlignment="1" applyProtection="1">
      <alignment horizontal="center" vertical="center" shrinkToFit="1"/>
      <protection hidden="1"/>
    </xf>
    <xf numFmtId="0" fontId="25" fillId="0" borderId="2" xfId="1" applyFont="1" applyBorder="1" applyAlignment="1" applyProtection="1">
      <alignment vertical="center" wrapText="1"/>
      <protection hidden="1"/>
    </xf>
    <xf numFmtId="0" fontId="25" fillId="0" borderId="1" xfId="1" applyFont="1" applyBorder="1" applyAlignment="1" applyProtection="1">
      <alignment vertical="center" wrapText="1"/>
      <protection hidden="1"/>
    </xf>
    <xf numFmtId="0" fontId="25" fillId="0" borderId="30" xfId="1" applyFont="1" applyBorder="1" applyAlignment="1" applyProtection="1">
      <alignment vertical="center" wrapText="1"/>
      <protection hidden="1"/>
    </xf>
    <xf numFmtId="0" fontId="25" fillId="0" borderId="52" xfId="1" applyFont="1" applyBorder="1" applyAlignment="1" applyProtection="1">
      <alignment vertical="center" wrapText="1"/>
      <protection hidden="1"/>
    </xf>
    <xf numFmtId="0" fontId="25" fillId="0" borderId="0" xfId="1" applyFont="1" applyBorder="1" applyAlignment="1" applyProtection="1">
      <alignment vertical="center" wrapText="1"/>
      <protection hidden="1"/>
    </xf>
    <xf numFmtId="0" fontId="25" fillId="0" borderId="31" xfId="1" applyFont="1" applyBorder="1" applyAlignment="1" applyProtection="1">
      <alignment vertical="center" wrapText="1"/>
      <protection hidden="1"/>
    </xf>
    <xf numFmtId="0" fontId="25" fillId="0" borderId="4" xfId="1" applyFont="1" applyBorder="1" applyAlignment="1" applyProtection="1">
      <alignment vertical="center" wrapText="1"/>
      <protection hidden="1"/>
    </xf>
    <xf numFmtId="0" fontId="25" fillId="0" borderId="5" xfId="1" applyFont="1" applyBorder="1" applyAlignment="1" applyProtection="1">
      <alignment vertical="center" wrapText="1"/>
      <protection hidden="1"/>
    </xf>
    <xf numFmtId="0" fontId="25" fillId="0" borderId="27" xfId="1" applyFont="1" applyBorder="1" applyAlignment="1" applyProtection="1">
      <alignment vertical="center" wrapText="1"/>
      <protection hidden="1"/>
    </xf>
    <xf numFmtId="0" fontId="49" fillId="0" borderId="0" xfId="0" applyFont="1" applyFill="1" applyBorder="1" applyAlignment="1" applyProtection="1">
      <alignment vertical="center"/>
      <protection hidden="1"/>
    </xf>
    <xf numFmtId="0" fontId="25" fillId="0" borderId="2" xfId="1" applyFont="1" applyBorder="1" applyAlignment="1" applyProtection="1">
      <alignment vertical="center" wrapText="1" shrinkToFit="1"/>
      <protection hidden="1"/>
    </xf>
    <xf numFmtId="0" fontId="25" fillId="0" borderId="1" xfId="1" applyFont="1" applyBorder="1" applyAlignment="1" applyProtection="1">
      <alignment vertical="center" wrapText="1" shrinkToFit="1"/>
      <protection hidden="1"/>
    </xf>
    <xf numFmtId="0" fontId="25" fillId="0" borderId="30" xfId="1" applyFont="1" applyBorder="1" applyAlignment="1" applyProtection="1">
      <alignment vertical="center" wrapText="1" shrinkToFit="1"/>
      <protection hidden="1"/>
    </xf>
    <xf numFmtId="0" fontId="25" fillId="0" borderId="52" xfId="1" applyFont="1" applyBorder="1" applyAlignment="1" applyProtection="1">
      <alignment vertical="center" wrapText="1" shrinkToFit="1"/>
      <protection hidden="1"/>
    </xf>
    <xf numFmtId="0" fontId="25" fillId="0" borderId="0" xfId="1" applyFont="1" applyBorder="1" applyAlignment="1" applyProtection="1">
      <alignment vertical="center" wrapText="1" shrinkToFit="1"/>
      <protection hidden="1"/>
    </xf>
    <xf numFmtId="0" fontId="25" fillId="0" borderId="31" xfId="1" applyFont="1" applyBorder="1" applyAlignment="1" applyProtection="1">
      <alignment vertical="center" wrapText="1" shrinkToFit="1"/>
      <protection hidden="1"/>
    </xf>
    <xf numFmtId="0" fontId="25" fillId="0" borderId="4" xfId="1" applyFont="1" applyBorder="1" applyAlignment="1" applyProtection="1">
      <alignment vertical="center" wrapText="1" shrinkToFit="1"/>
      <protection hidden="1"/>
    </xf>
    <xf numFmtId="0" fontId="25" fillId="0" borderId="5" xfId="1" applyFont="1" applyBorder="1" applyAlignment="1" applyProtection="1">
      <alignment vertical="center" wrapText="1" shrinkToFit="1"/>
      <protection hidden="1"/>
    </xf>
    <xf numFmtId="0" fontId="25" fillId="0" borderId="27" xfId="1" applyFont="1" applyBorder="1" applyAlignment="1" applyProtection="1">
      <alignment vertical="center" wrapText="1" shrinkToFit="1"/>
      <protection hidden="1"/>
    </xf>
    <xf numFmtId="0" fontId="72" fillId="0" borderId="2" xfId="1" applyFont="1" applyBorder="1" applyAlignment="1" applyProtection="1">
      <alignment horizontal="center" vertical="center"/>
      <protection hidden="1"/>
    </xf>
    <xf numFmtId="0" fontId="72" fillId="0" borderId="1" xfId="1" applyFont="1" applyBorder="1" applyAlignment="1" applyProtection="1">
      <alignment horizontal="center" vertical="center"/>
      <protection hidden="1"/>
    </xf>
    <xf numFmtId="0" fontId="72" fillId="0" borderId="3" xfId="1" applyFont="1" applyBorder="1" applyAlignment="1" applyProtection="1">
      <alignment horizontal="center" vertical="center"/>
      <protection hidden="1"/>
    </xf>
    <xf numFmtId="0" fontId="72" fillId="0" borderId="52" xfId="1" applyFont="1" applyBorder="1" applyAlignment="1" applyProtection="1">
      <alignment horizontal="center" vertical="center"/>
      <protection hidden="1"/>
    </xf>
    <xf numFmtId="0" fontId="72" fillId="0" borderId="0" xfId="1" applyFont="1" applyBorder="1" applyAlignment="1" applyProtection="1">
      <alignment horizontal="center" vertical="center"/>
      <protection hidden="1"/>
    </xf>
    <xf numFmtId="0" fontId="72" fillId="0" borderId="51" xfId="1" applyFont="1" applyBorder="1" applyAlignment="1" applyProtection="1">
      <alignment horizontal="center" vertical="center"/>
      <protection hidden="1"/>
    </xf>
    <xf numFmtId="0" fontId="72" fillId="0" borderId="4" xfId="1" applyFont="1" applyBorder="1" applyAlignment="1" applyProtection="1">
      <alignment horizontal="center" vertical="center"/>
      <protection hidden="1"/>
    </xf>
    <xf numFmtId="0" fontId="72" fillId="0" borderId="5" xfId="1" applyFont="1" applyBorder="1" applyAlignment="1" applyProtection="1">
      <alignment horizontal="center" vertical="center"/>
      <protection hidden="1"/>
    </xf>
    <xf numFmtId="0" fontId="72" fillId="0" borderId="6" xfId="1" applyFont="1" applyBorder="1" applyAlignment="1" applyProtection="1">
      <alignment horizontal="center" vertical="center"/>
      <protection hidden="1"/>
    </xf>
    <xf numFmtId="0" fontId="25" fillId="0" borderId="2" xfId="0" applyFont="1" applyBorder="1" applyAlignment="1" applyProtection="1">
      <alignment vertical="center" shrinkToFit="1"/>
      <protection hidden="1"/>
    </xf>
    <xf numFmtId="0" fontId="25" fillId="0" borderId="1" xfId="0" applyFont="1" applyBorder="1" applyAlignment="1" applyProtection="1">
      <alignment vertical="center" shrinkToFit="1"/>
      <protection hidden="1"/>
    </xf>
    <xf numFmtId="0" fontId="25" fillId="0" borderId="30" xfId="0" applyFont="1" applyBorder="1" applyAlignment="1" applyProtection="1">
      <alignment vertical="center" shrinkToFit="1"/>
      <protection hidden="1"/>
    </xf>
    <xf numFmtId="0" fontId="25" fillId="0" borderId="52" xfId="0" applyFont="1" applyBorder="1" applyAlignment="1" applyProtection="1">
      <alignment vertical="center" shrinkToFit="1"/>
      <protection hidden="1"/>
    </xf>
    <xf numFmtId="0" fontId="25" fillId="0" borderId="0" xfId="0" applyFont="1" applyBorder="1" applyAlignment="1" applyProtection="1">
      <alignment vertical="center" shrinkToFit="1"/>
      <protection hidden="1"/>
    </xf>
    <xf numFmtId="0" fontId="25" fillId="0" borderId="31" xfId="0" applyFont="1" applyBorder="1" applyAlignment="1" applyProtection="1">
      <alignment vertical="center" shrinkToFit="1"/>
      <protection hidden="1"/>
    </xf>
    <xf numFmtId="0" fontId="25" fillId="0" borderId="4" xfId="0" applyFont="1" applyBorder="1" applyAlignment="1" applyProtection="1">
      <alignment vertical="center" shrinkToFit="1"/>
      <protection hidden="1"/>
    </xf>
    <xf numFmtId="0" fontId="25" fillId="0" borderId="5" xfId="0" applyFont="1" applyBorder="1" applyAlignment="1" applyProtection="1">
      <alignment vertical="center" shrinkToFit="1"/>
      <protection hidden="1"/>
    </xf>
    <xf numFmtId="0" fontId="25" fillId="0" borderId="27" xfId="0" applyFont="1" applyBorder="1" applyAlignment="1" applyProtection="1">
      <alignment vertical="center" shrinkToFit="1"/>
      <protection hidden="1"/>
    </xf>
    <xf numFmtId="0" fontId="25" fillId="0" borderId="0" xfId="1" applyFont="1" applyBorder="1" applyAlignment="1" applyProtection="1">
      <alignment horizontal="distributed"/>
      <protection hidden="1"/>
    </xf>
    <xf numFmtId="0" fontId="41" fillId="0" borderId="2" xfId="1" applyFont="1" applyBorder="1" applyAlignment="1" applyProtection="1">
      <alignment vertical="center" wrapText="1"/>
      <protection hidden="1"/>
    </xf>
    <xf numFmtId="0" fontId="41" fillId="0" borderId="1" xfId="1" applyFont="1" applyBorder="1" applyAlignment="1" applyProtection="1">
      <alignment vertical="center" wrapText="1"/>
      <protection hidden="1"/>
    </xf>
    <xf numFmtId="0" fontId="41" fillId="0" borderId="30" xfId="1" applyFont="1" applyBorder="1" applyAlignment="1" applyProtection="1">
      <alignment vertical="center" wrapText="1"/>
      <protection hidden="1"/>
    </xf>
    <xf numFmtId="0" fontId="41" fillId="0" borderId="52" xfId="1" applyFont="1" applyBorder="1" applyAlignment="1" applyProtection="1">
      <alignment vertical="center" wrapText="1"/>
      <protection hidden="1"/>
    </xf>
    <xf numFmtId="0" fontId="41" fillId="0" borderId="0" xfId="1" applyFont="1" applyBorder="1" applyAlignment="1" applyProtection="1">
      <alignment vertical="center" wrapText="1"/>
      <protection hidden="1"/>
    </xf>
    <xf numFmtId="0" fontId="41" fillId="0" borderId="31" xfId="1" applyFont="1" applyBorder="1" applyAlignment="1" applyProtection="1">
      <alignment vertical="center" wrapText="1"/>
      <protection hidden="1"/>
    </xf>
    <xf numFmtId="0" fontId="41" fillId="0" borderId="4" xfId="1" applyFont="1" applyBorder="1" applyAlignment="1" applyProtection="1">
      <alignment vertical="center" wrapText="1"/>
      <protection hidden="1"/>
    </xf>
    <xf numFmtId="0" fontId="41" fillId="0" borderId="5" xfId="1" applyFont="1" applyBorder="1" applyAlignment="1" applyProtection="1">
      <alignment vertical="center" wrapText="1"/>
      <protection hidden="1"/>
    </xf>
    <xf numFmtId="0" fontId="41" fillId="0" borderId="27" xfId="1" applyFont="1" applyBorder="1" applyAlignment="1" applyProtection="1">
      <alignment vertical="center" wrapText="1"/>
      <protection hidden="1"/>
    </xf>
    <xf numFmtId="0" fontId="70" fillId="0" borderId="2" xfId="1" applyFont="1" applyFill="1" applyBorder="1" applyAlignment="1" applyProtection="1">
      <alignment horizontal="center" vertical="center"/>
      <protection hidden="1"/>
    </xf>
    <xf numFmtId="0" fontId="70" fillId="0" borderId="1" xfId="1" applyFont="1" applyFill="1" applyBorder="1" applyAlignment="1" applyProtection="1">
      <alignment horizontal="center" vertical="center"/>
      <protection hidden="1"/>
    </xf>
    <xf numFmtId="0" fontId="70" fillId="0" borderId="52" xfId="1" applyFont="1" applyFill="1" applyBorder="1" applyAlignment="1" applyProtection="1">
      <alignment horizontal="center" vertical="center"/>
      <protection hidden="1"/>
    </xf>
    <xf numFmtId="0" fontId="70" fillId="0" borderId="0" xfId="1" applyFont="1" applyFill="1" applyBorder="1" applyAlignment="1" applyProtection="1">
      <alignment horizontal="center" vertical="center"/>
      <protection hidden="1"/>
    </xf>
    <xf numFmtId="0" fontId="71" fillId="0" borderId="2" xfId="1" applyFont="1" applyBorder="1" applyAlignment="1" applyProtection="1">
      <alignment horizontal="center" vertical="center"/>
      <protection hidden="1"/>
    </xf>
    <xf numFmtId="0" fontId="71" fillId="0" borderId="1" xfId="1" applyFont="1" applyBorder="1" applyAlignment="1" applyProtection="1">
      <alignment horizontal="center" vertical="center"/>
      <protection hidden="1"/>
    </xf>
    <xf numFmtId="0" fontId="71" fillId="0" borderId="3" xfId="1" applyFont="1" applyBorder="1" applyAlignment="1" applyProtection="1">
      <alignment horizontal="center" vertical="center"/>
      <protection hidden="1"/>
    </xf>
    <xf numFmtId="0" fontId="71" fillId="0" borderId="52" xfId="1" applyFont="1" applyBorder="1" applyAlignment="1" applyProtection="1">
      <alignment horizontal="center" vertical="center"/>
      <protection hidden="1"/>
    </xf>
    <xf numFmtId="0" fontId="71" fillId="0" borderId="0" xfId="1" applyFont="1" applyBorder="1" applyAlignment="1" applyProtection="1">
      <alignment horizontal="center" vertical="center"/>
      <protection hidden="1"/>
    </xf>
    <xf numFmtId="0" fontId="71" fillId="0" borderId="51" xfId="1" applyFont="1" applyBorder="1" applyAlignment="1" applyProtection="1">
      <alignment horizontal="center" vertical="center"/>
      <protection hidden="1"/>
    </xf>
    <xf numFmtId="0" fontId="71" fillId="0" borderId="4" xfId="1" applyFont="1" applyBorder="1" applyAlignment="1" applyProtection="1">
      <alignment horizontal="center" vertical="center"/>
      <protection hidden="1"/>
    </xf>
    <xf numFmtId="0" fontId="71" fillId="0" borderId="5" xfId="1" applyFont="1" applyBorder="1" applyAlignment="1" applyProtection="1">
      <alignment horizontal="center" vertical="center"/>
      <protection hidden="1"/>
    </xf>
    <xf numFmtId="0" fontId="71" fillId="0" borderId="6" xfId="1" applyFont="1" applyBorder="1" applyAlignment="1" applyProtection="1">
      <alignment horizontal="center" vertical="center"/>
      <protection hidden="1"/>
    </xf>
    <xf numFmtId="0" fontId="164" fillId="0" borderId="125" xfId="0" applyFont="1" applyFill="1" applyBorder="1" applyAlignment="1" applyProtection="1">
      <alignment horizontal="center" vertical="center"/>
      <protection locked="0"/>
    </xf>
    <xf numFmtId="0" fontId="164" fillId="0" borderId="103" xfId="0" applyFont="1" applyFill="1" applyBorder="1" applyAlignment="1" applyProtection="1">
      <alignment horizontal="center" vertical="center"/>
      <protection locked="0"/>
    </xf>
    <xf numFmtId="0" fontId="164" fillId="0" borderId="102" xfId="0" applyFont="1" applyFill="1" applyBorder="1" applyAlignment="1" applyProtection="1">
      <alignment horizontal="center" vertical="center"/>
      <protection locked="0"/>
    </xf>
    <xf numFmtId="0" fontId="164" fillId="0" borderId="43" xfId="0" applyFont="1" applyFill="1" applyBorder="1" applyAlignment="1" applyProtection="1">
      <alignment horizontal="center" vertical="center"/>
      <protection locked="0"/>
    </xf>
    <xf numFmtId="0" fontId="164" fillId="0" borderId="235" xfId="0" applyFont="1" applyFill="1" applyBorder="1" applyAlignment="1" applyProtection="1">
      <alignment horizontal="center" vertical="center"/>
      <protection locked="0"/>
    </xf>
    <xf numFmtId="0" fontId="164" fillId="0" borderId="104" xfId="0" applyFont="1" applyFill="1" applyBorder="1" applyAlignment="1" applyProtection="1">
      <alignment horizontal="center" vertical="center"/>
      <protection locked="0"/>
    </xf>
    <xf numFmtId="0" fontId="208" fillId="0" borderId="0" xfId="1" applyFont="1" applyFill="1" applyBorder="1" applyAlignment="1" applyProtection="1">
      <alignment horizontal="center" vertical="center" textRotation="90" shrinkToFit="1"/>
      <protection hidden="1"/>
    </xf>
    <xf numFmtId="0" fontId="186" fillId="0" borderId="72" xfId="1" applyFont="1" applyBorder="1" applyAlignment="1" applyProtection="1">
      <alignment horizontal="center" textRotation="90" shrinkToFit="1"/>
      <protection hidden="1"/>
    </xf>
    <xf numFmtId="0" fontId="186" fillId="0" borderId="59" xfId="1" applyFont="1" applyBorder="1" applyAlignment="1" applyProtection="1">
      <alignment horizontal="center" textRotation="90" shrinkToFit="1"/>
      <protection hidden="1"/>
    </xf>
    <xf numFmtId="0" fontId="186" fillId="0" borderId="28" xfId="1" applyFont="1" applyBorder="1" applyAlignment="1" applyProtection="1">
      <alignment horizontal="center" textRotation="90" shrinkToFit="1"/>
      <protection hidden="1"/>
    </xf>
    <xf numFmtId="0" fontId="59" fillId="0" borderId="271" xfId="1" applyFont="1" applyBorder="1" applyAlignment="1" applyProtection="1">
      <alignment horizontal="center" vertical="center" textRotation="90"/>
      <protection hidden="1"/>
    </xf>
    <xf numFmtId="0" fontId="120" fillId="5" borderId="139" xfId="1" applyFont="1" applyFill="1" applyBorder="1" applyAlignment="1" applyProtection="1">
      <alignment horizontal="center" vertical="center" wrapText="1"/>
      <protection hidden="1"/>
    </xf>
    <xf numFmtId="0" fontId="120" fillId="5" borderId="0" xfId="1" applyFont="1" applyFill="1" applyBorder="1" applyAlignment="1" applyProtection="1">
      <alignment horizontal="center" vertical="center" wrapText="1"/>
      <protection hidden="1"/>
    </xf>
    <xf numFmtId="0" fontId="39" fillId="0" borderId="103" xfId="0" applyFont="1" applyBorder="1" applyAlignment="1" applyProtection="1">
      <alignment horizontal="center" vertical="center" shrinkToFit="1"/>
      <protection hidden="1"/>
    </xf>
    <xf numFmtId="0" fontId="39" fillId="0" borderId="43" xfId="0" applyFont="1" applyBorder="1" applyAlignment="1" applyProtection="1">
      <alignment horizontal="center" vertical="center" shrinkToFit="1"/>
      <protection hidden="1"/>
    </xf>
    <xf numFmtId="0" fontId="39" fillId="0" borderId="104" xfId="0" applyFont="1" applyBorder="1" applyAlignment="1" applyProtection="1">
      <alignment horizontal="center" vertical="center" shrinkToFit="1"/>
      <protection hidden="1"/>
    </xf>
    <xf numFmtId="0" fontId="25" fillId="0" borderId="273" xfId="1" applyFont="1" applyBorder="1" applyAlignment="1" applyProtection="1">
      <alignment horizontal="center" vertical="center"/>
      <protection hidden="1"/>
    </xf>
    <xf numFmtId="0" fontId="25" fillId="0" borderId="1" xfId="1" applyFont="1" applyBorder="1" applyAlignment="1" applyProtection="1">
      <alignment horizontal="center" vertical="center"/>
      <protection hidden="1"/>
    </xf>
    <xf numFmtId="0" fontId="25" fillId="0" borderId="3" xfId="1" applyFont="1" applyBorder="1" applyAlignment="1" applyProtection="1">
      <alignment horizontal="center" vertical="center"/>
      <protection hidden="1"/>
    </xf>
    <xf numFmtId="0" fontId="25" fillId="0" borderId="216" xfId="1" applyFont="1" applyBorder="1" applyAlignment="1" applyProtection="1">
      <alignment horizontal="center" vertical="center"/>
      <protection hidden="1"/>
    </xf>
    <xf numFmtId="0" fontId="25" fillId="0" borderId="0" xfId="1" applyFont="1" applyBorder="1" applyAlignment="1" applyProtection="1">
      <alignment horizontal="center" vertical="center"/>
      <protection hidden="1"/>
    </xf>
    <xf numFmtId="0" fontId="25" fillId="0" borderId="51" xfId="1" applyFont="1" applyBorder="1" applyAlignment="1" applyProtection="1">
      <alignment horizontal="center" vertical="center"/>
      <protection hidden="1"/>
    </xf>
    <xf numFmtId="0" fontId="149" fillId="0" borderId="2" xfId="1" applyFont="1" applyBorder="1" applyAlignment="1" applyProtection="1">
      <alignment horizontal="center" vertical="top" wrapText="1"/>
      <protection hidden="1"/>
    </xf>
    <xf numFmtId="0" fontId="149" fillId="0" borderId="1" xfId="1" applyFont="1" applyBorder="1" applyAlignment="1" applyProtection="1">
      <alignment horizontal="center" vertical="top" wrapText="1"/>
      <protection hidden="1"/>
    </xf>
    <xf numFmtId="0" fontId="149" fillId="0" borderId="3" xfId="1" applyFont="1" applyBorder="1" applyAlignment="1" applyProtection="1">
      <alignment horizontal="center" vertical="top" wrapText="1"/>
      <protection hidden="1"/>
    </xf>
    <xf numFmtId="0" fontId="149" fillId="0" borderId="52" xfId="1" applyFont="1" applyBorder="1" applyAlignment="1" applyProtection="1">
      <alignment horizontal="center" vertical="top" wrapText="1"/>
      <protection hidden="1"/>
    </xf>
    <xf numFmtId="0" fontId="149" fillId="0" borderId="0" xfId="1" applyFont="1" applyBorder="1" applyAlignment="1" applyProtection="1">
      <alignment horizontal="center" vertical="top" wrapText="1"/>
      <protection hidden="1"/>
    </xf>
    <xf numFmtId="0" fontId="149" fillId="0" borderId="51" xfId="1" applyFont="1" applyBorder="1" applyAlignment="1" applyProtection="1">
      <alignment horizontal="center" vertical="top" wrapText="1"/>
      <protection hidden="1"/>
    </xf>
    <xf numFmtId="0" fontId="149" fillId="0" borderId="4" xfId="1" applyFont="1" applyBorder="1" applyAlignment="1" applyProtection="1">
      <alignment horizontal="center" vertical="top" wrapText="1"/>
      <protection hidden="1"/>
    </xf>
    <xf numFmtId="0" fontId="149" fillId="0" borderId="5" xfId="1" applyFont="1" applyBorder="1" applyAlignment="1" applyProtection="1">
      <alignment horizontal="center" vertical="top" wrapText="1"/>
      <protection hidden="1"/>
    </xf>
    <xf numFmtId="0" fontId="149" fillId="0" borderId="6" xfId="1" applyFont="1" applyBorder="1" applyAlignment="1" applyProtection="1">
      <alignment horizontal="center" vertical="top" wrapText="1"/>
      <protection hidden="1"/>
    </xf>
    <xf numFmtId="0" fontId="69" fillId="0" borderId="139" xfId="0" applyFont="1" applyBorder="1" applyAlignment="1" applyProtection="1">
      <alignment vertical="center" shrinkToFit="1"/>
      <protection hidden="1"/>
    </xf>
    <xf numFmtId="0" fontId="38" fillId="0" borderId="0" xfId="1" applyFont="1" applyBorder="1" applyAlignment="1" applyProtection="1">
      <alignment horizontal="left" vertical="center"/>
      <protection hidden="1"/>
    </xf>
    <xf numFmtId="0" fontId="38"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218" fillId="0" borderId="0" xfId="0" applyFont="1" applyBorder="1" applyAlignment="1" applyProtection="1">
      <alignment horizontal="center" vertical="center" shrinkToFit="1"/>
      <protection hidden="1"/>
    </xf>
    <xf numFmtId="0" fontId="125" fillId="0" borderId="0" xfId="0" applyFont="1" applyAlignment="1" applyProtection="1">
      <protection hidden="1"/>
    </xf>
    <xf numFmtId="0" fontId="125" fillId="0" borderId="0" xfId="0" applyFont="1" applyAlignment="1" applyProtection="1">
      <alignment horizontal="left"/>
      <protection hidden="1"/>
    </xf>
    <xf numFmtId="0" fontId="8"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left"/>
      <protection hidden="1"/>
    </xf>
    <xf numFmtId="0" fontId="10" fillId="0" borderId="0" xfId="0" applyFont="1" applyAlignment="1" applyProtection="1">
      <protection hidden="1"/>
    </xf>
    <xf numFmtId="0" fontId="14" fillId="0" borderId="0" xfId="0" applyFont="1" applyAlignment="1" applyProtection="1">
      <alignment horizontal="left" vertical="center"/>
      <protection hidden="1"/>
    </xf>
    <xf numFmtId="0" fontId="6" fillId="0" borderId="0" xfId="0" applyFont="1" applyBorder="1" applyAlignment="1" applyProtection="1">
      <alignment horizontal="left"/>
      <protection hidden="1"/>
    </xf>
    <xf numFmtId="0" fontId="6"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wrapText="1"/>
      <protection hidden="1"/>
    </xf>
    <xf numFmtId="0" fontId="15"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118" fillId="0" borderId="0" xfId="0" applyFont="1" applyBorder="1" applyAlignment="1" applyProtection="1">
      <alignment vertical="center" wrapText="1"/>
      <protection hidden="1"/>
    </xf>
    <xf numFmtId="0" fontId="4" fillId="0" borderId="134" xfId="0" applyFont="1" applyBorder="1" applyAlignment="1" applyProtection="1">
      <alignment horizontal="center" vertical="center"/>
      <protection hidden="1"/>
    </xf>
    <xf numFmtId="0" fontId="4" fillId="0" borderId="139" xfId="0" applyFont="1" applyBorder="1" applyAlignment="1" applyProtection="1">
      <alignment horizontal="center" vertical="center"/>
      <protection hidden="1"/>
    </xf>
    <xf numFmtId="0" fontId="4" fillId="0" borderId="14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26" fillId="2" borderId="2" xfId="1" applyFont="1" applyFill="1" applyBorder="1" applyAlignment="1" applyProtection="1">
      <alignment vertical="center" wrapText="1"/>
      <protection hidden="1"/>
    </xf>
    <xf numFmtId="0" fontId="26" fillId="2" borderId="1" xfId="1" applyFont="1" applyFill="1" applyBorder="1" applyAlignment="1" applyProtection="1">
      <alignment vertical="center" wrapText="1"/>
      <protection hidden="1"/>
    </xf>
    <xf numFmtId="0" fontId="33" fillId="0" borderId="156" xfId="1" applyFont="1" applyBorder="1" applyAlignment="1" applyProtection="1">
      <alignment horizontal="center" vertical="center"/>
      <protection hidden="1"/>
    </xf>
    <xf numFmtId="0" fontId="18" fillId="0" borderId="154" xfId="1" applyBorder="1" applyAlignment="1" applyProtection="1">
      <alignment horizontal="center" vertical="center"/>
      <protection hidden="1"/>
    </xf>
    <xf numFmtId="0" fontId="33" fillId="0" borderId="154" xfId="1" applyFont="1" applyBorder="1" applyAlignment="1" applyProtection="1">
      <alignment horizontal="center" vertical="center"/>
      <protection hidden="1"/>
    </xf>
    <xf numFmtId="0" fontId="33" fillId="0" borderId="155" xfId="1" applyFont="1" applyBorder="1" applyAlignment="1" applyProtection="1">
      <alignment horizontal="center" vertical="center"/>
      <protection hidden="1"/>
    </xf>
    <xf numFmtId="0" fontId="26" fillId="2" borderId="50" xfId="1" applyFont="1" applyFill="1" applyBorder="1" applyAlignment="1" applyProtection="1">
      <alignment horizontal="center" vertical="center" wrapText="1" shrinkToFit="1"/>
      <protection hidden="1"/>
    </xf>
    <xf numFmtId="0" fontId="26" fillId="2" borderId="17" xfId="1" applyFont="1" applyFill="1" applyBorder="1" applyAlignment="1" applyProtection="1">
      <alignment horizontal="center" vertical="center" shrinkToFit="1"/>
      <protection hidden="1"/>
    </xf>
    <xf numFmtId="0" fontId="26" fillId="2" borderId="198" xfId="1" applyFont="1" applyFill="1" applyBorder="1" applyAlignment="1" applyProtection="1">
      <alignment horizontal="center" vertical="center" shrinkToFit="1"/>
      <protection hidden="1"/>
    </xf>
    <xf numFmtId="0" fontId="170" fillId="0" borderId="199" xfId="1" applyFont="1" applyFill="1" applyBorder="1" applyAlignment="1" applyProtection="1">
      <alignment horizontal="center" vertical="top"/>
      <protection hidden="1"/>
    </xf>
    <xf numFmtId="0" fontId="170" fillId="0" borderId="164" xfId="1" applyFont="1" applyFill="1" applyBorder="1" applyAlignment="1" applyProtection="1">
      <alignment horizontal="center" vertical="top"/>
      <protection hidden="1"/>
    </xf>
    <xf numFmtId="0" fontId="30" fillId="0" borderId="50" xfId="1" applyFont="1" applyFill="1" applyBorder="1" applyAlignment="1" applyProtection="1">
      <alignment horizontal="center" vertical="center" wrapText="1"/>
      <protection hidden="1"/>
    </xf>
    <xf numFmtId="0" fontId="30" fillId="0" borderId="18" xfId="1" applyFont="1" applyFill="1" applyBorder="1" applyAlignment="1" applyProtection="1">
      <alignment horizontal="center" vertical="center" wrapText="1"/>
      <protection hidden="1"/>
    </xf>
    <xf numFmtId="0" fontId="29" fillId="0" borderId="50" xfId="1" applyFont="1" applyFill="1" applyBorder="1" applyAlignment="1" applyProtection="1">
      <alignment horizontal="center" vertical="center" wrapText="1"/>
      <protection hidden="1"/>
    </xf>
    <xf numFmtId="0" fontId="29" fillId="0" borderId="18" xfId="1" applyFont="1" applyFill="1" applyBorder="1" applyAlignment="1" applyProtection="1">
      <alignment horizontal="center" vertical="center" wrapText="1"/>
      <protection hidden="1"/>
    </xf>
    <xf numFmtId="0" fontId="33" fillId="0" borderId="33" xfId="1" applyFont="1" applyBorder="1" applyAlignment="1" applyProtection="1">
      <alignment horizontal="center" vertical="center"/>
      <protection hidden="1"/>
    </xf>
    <xf numFmtId="0" fontId="113" fillId="0" borderId="35" xfId="1" applyFont="1" applyFill="1" applyBorder="1" applyAlignment="1" applyProtection="1">
      <alignment horizontal="center" vertical="center"/>
      <protection hidden="1"/>
    </xf>
    <xf numFmtId="0" fontId="113" fillId="0" borderId="126" xfId="1" applyFont="1" applyFill="1" applyBorder="1" applyAlignment="1" applyProtection="1">
      <alignment horizontal="center" vertical="center"/>
      <protection hidden="1"/>
    </xf>
    <xf numFmtId="0" fontId="33" fillId="0" borderId="34" xfId="1" applyFont="1" applyBorder="1" applyAlignment="1" applyProtection="1">
      <alignment horizontal="center" vertical="center"/>
      <protection hidden="1"/>
    </xf>
    <xf numFmtId="0" fontId="33" fillId="0" borderId="126" xfId="1" applyFont="1" applyBorder="1" applyAlignment="1" applyProtection="1">
      <alignment horizontal="center" vertical="center"/>
      <protection hidden="1"/>
    </xf>
    <xf numFmtId="0" fontId="33" fillId="0" borderId="35" xfId="1" applyFont="1" applyBorder="1" applyAlignment="1" applyProtection="1">
      <alignment horizontal="center" vertical="center"/>
      <protection hidden="1"/>
    </xf>
    <xf numFmtId="0" fontId="33" fillId="0" borderId="32" xfId="1" applyFont="1" applyBorder="1" applyAlignment="1" applyProtection="1">
      <alignment horizontal="center" vertical="center"/>
      <protection hidden="1"/>
    </xf>
    <xf numFmtId="0" fontId="110" fillId="0" borderId="50" xfId="1" applyFont="1" applyFill="1" applyBorder="1" applyAlignment="1" applyProtection="1">
      <alignment horizontal="center" vertical="center"/>
      <protection hidden="1"/>
    </xf>
    <xf numFmtId="0" fontId="110" fillId="0" borderId="18" xfId="1" applyFont="1" applyFill="1" applyBorder="1" applyAlignment="1" applyProtection="1">
      <alignment horizontal="center" vertical="center"/>
      <protection hidden="1"/>
    </xf>
    <xf numFmtId="0" fontId="130" fillId="2" borderId="135" xfId="1" applyFont="1" applyFill="1" applyBorder="1" applyAlignment="1" applyProtection="1">
      <alignment vertical="center" wrapText="1" shrinkToFit="1"/>
      <protection hidden="1"/>
    </xf>
    <xf numFmtId="0" fontId="130" fillId="2" borderId="136" xfId="1" applyFont="1" applyFill="1" applyBorder="1" applyAlignment="1" applyProtection="1">
      <alignment vertical="center" wrapText="1" shrinkToFit="1"/>
      <protection hidden="1"/>
    </xf>
    <xf numFmtId="0" fontId="133" fillId="5" borderId="25" xfId="1" applyFont="1" applyFill="1" applyBorder="1" applyAlignment="1" applyProtection="1">
      <alignment vertical="center"/>
      <protection hidden="1"/>
    </xf>
    <xf numFmtId="0" fontId="133" fillId="5" borderId="0" xfId="1" applyFont="1" applyFill="1" applyBorder="1" applyAlignment="1" applyProtection="1">
      <alignment vertical="center"/>
      <protection hidden="1"/>
    </xf>
    <xf numFmtId="0" fontId="47" fillId="2" borderId="2" xfId="1" applyFont="1" applyFill="1" applyBorder="1" applyAlignment="1" applyProtection="1">
      <alignment vertical="center" shrinkToFit="1"/>
      <protection hidden="1"/>
    </xf>
    <xf numFmtId="0" fontId="47" fillId="2" borderId="1" xfId="1" applyFont="1" applyFill="1" applyBorder="1" applyAlignment="1" applyProtection="1">
      <alignment vertical="center" shrinkToFit="1"/>
      <protection hidden="1"/>
    </xf>
    <xf numFmtId="0" fontId="47" fillId="2" borderId="3" xfId="1" applyFont="1" applyFill="1" applyBorder="1" applyAlignment="1" applyProtection="1">
      <alignment vertical="center" shrinkToFit="1"/>
      <protection hidden="1"/>
    </xf>
    <xf numFmtId="0" fontId="69" fillId="3" borderId="2" xfId="1" applyFont="1" applyFill="1" applyBorder="1" applyAlignment="1" applyProtection="1">
      <alignment horizontal="center" vertical="center"/>
      <protection hidden="1"/>
    </xf>
    <xf numFmtId="0" fontId="69" fillId="3" borderId="1" xfId="1" applyFont="1" applyFill="1" applyBorder="1" applyAlignment="1" applyProtection="1">
      <alignment horizontal="center" vertical="center"/>
      <protection hidden="1"/>
    </xf>
    <xf numFmtId="0" fontId="69" fillId="3" borderId="3" xfId="1" applyFont="1" applyFill="1" applyBorder="1" applyAlignment="1" applyProtection="1">
      <alignment horizontal="center" vertical="center"/>
      <protection hidden="1"/>
    </xf>
    <xf numFmtId="0" fontId="44" fillId="0" borderId="53" xfId="1" applyFont="1" applyBorder="1" applyAlignment="1" applyProtection="1">
      <alignment vertical="top" wrapText="1"/>
      <protection hidden="1"/>
    </xf>
    <xf numFmtId="0" fontId="44" fillId="0" borderId="160" xfId="1" applyFont="1" applyBorder="1" applyAlignment="1" applyProtection="1">
      <alignment vertical="top" wrapText="1"/>
      <protection hidden="1"/>
    </xf>
    <xf numFmtId="0" fontId="44" fillId="0" borderId="54" xfId="1" applyFont="1" applyBorder="1" applyAlignment="1" applyProtection="1">
      <alignment vertical="top" wrapText="1"/>
      <protection hidden="1"/>
    </xf>
    <xf numFmtId="0" fontId="44" fillId="0" borderId="56" xfId="1" applyFont="1" applyBorder="1" applyAlignment="1" applyProtection="1">
      <alignment vertical="top" wrapText="1"/>
      <protection hidden="1"/>
    </xf>
    <xf numFmtId="0" fontId="44" fillId="0" borderId="57" xfId="1" applyFont="1" applyBorder="1" applyAlignment="1" applyProtection="1">
      <alignment vertical="top" wrapText="1"/>
      <protection hidden="1"/>
    </xf>
    <xf numFmtId="0" fontId="44" fillId="0" borderId="58" xfId="1" applyFont="1" applyBorder="1" applyAlignment="1" applyProtection="1">
      <alignment vertical="top" wrapText="1"/>
      <protection hidden="1"/>
    </xf>
    <xf numFmtId="0" fontId="26" fillId="0" borderId="22" xfId="1" applyFont="1" applyFill="1" applyBorder="1" applyAlignment="1" applyProtection="1">
      <alignment horizontal="center" vertical="center"/>
      <protection hidden="1"/>
    </xf>
    <xf numFmtId="0" fontId="26" fillId="0" borderId="23" xfId="1" applyFont="1" applyFill="1" applyBorder="1" applyAlignment="1" applyProtection="1">
      <alignment horizontal="center" vertical="center"/>
      <protection hidden="1"/>
    </xf>
    <xf numFmtId="0" fontId="26" fillId="0" borderId="49" xfId="1" applyFont="1" applyFill="1" applyBorder="1" applyAlignment="1" applyProtection="1">
      <alignment horizontal="center" vertical="center"/>
      <protection hidden="1"/>
    </xf>
    <xf numFmtId="0" fontId="18" fillId="0" borderId="33" xfId="1" applyBorder="1" applyAlignment="1" applyProtection="1">
      <alignment horizontal="center" vertical="center"/>
      <protection hidden="1"/>
    </xf>
    <xf numFmtId="0" fontId="113" fillId="0" borderId="24" xfId="1" applyFont="1" applyFill="1" applyBorder="1" applyAlignment="1" applyProtection="1">
      <alignment horizontal="center" vertical="center"/>
      <protection hidden="1"/>
    </xf>
    <xf numFmtId="0" fontId="33" fillId="0" borderId="48" xfId="1" applyFont="1" applyFill="1" applyBorder="1" applyAlignment="1" applyProtection="1">
      <alignment horizontal="center" vertical="center"/>
      <protection hidden="1"/>
    </xf>
    <xf numFmtId="0" fontId="33" fillId="0" borderId="24" xfId="1" applyFont="1" applyFill="1" applyBorder="1" applyAlignment="1" applyProtection="1">
      <alignment horizontal="center" vertical="center"/>
      <protection hidden="1"/>
    </xf>
    <xf numFmtId="0" fontId="26" fillId="0" borderId="22" xfId="1" applyFont="1" applyFill="1" applyBorder="1" applyAlignment="1" applyProtection="1">
      <alignment horizontal="center" vertical="center" wrapText="1"/>
      <protection hidden="1"/>
    </xf>
    <xf numFmtId="0" fontId="26" fillId="0" borderId="23" xfId="1" applyFont="1" applyFill="1" applyBorder="1" applyAlignment="1" applyProtection="1">
      <alignment horizontal="center" vertical="center" wrapText="1"/>
      <protection hidden="1"/>
    </xf>
    <xf numFmtId="0" fontId="26" fillId="0" borderId="49" xfId="1" applyFont="1" applyFill="1" applyBorder="1" applyAlignment="1" applyProtection="1">
      <alignment horizontal="center" vertical="center" wrapText="1"/>
      <protection hidden="1"/>
    </xf>
    <xf numFmtId="0" fontId="113" fillId="0" borderId="48" xfId="1" applyFont="1" applyFill="1" applyBorder="1" applyAlignment="1" applyProtection="1">
      <alignment horizontal="center" vertical="center"/>
      <protection hidden="1"/>
    </xf>
    <xf numFmtId="0" fontId="47" fillId="2" borderId="135" xfId="1" applyFont="1" applyFill="1" applyBorder="1" applyAlignment="1" applyProtection="1">
      <alignment vertical="center" shrinkToFit="1"/>
      <protection hidden="1"/>
    </xf>
    <xf numFmtId="0" fontId="47" fillId="2" borderId="136" xfId="1" applyFont="1" applyFill="1" applyBorder="1" applyAlignment="1" applyProtection="1">
      <alignment vertical="center" shrinkToFit="1"/>
      <protection hidden="1"/>
    </xf>
    <xf numFmtId="0" fontId="47" fillId="2" borderId="137" xfId="1" applyFont="1" applyFill="1" applyBorder="1" applyAlignment="1" applyProtection="1">
      <alignment vertical="center" shrinkToFit="1"/>
      <protection hidden="1"/>
    </xf>
    <xf numFmtId="0" fontId="23" fillId="2" borderId="136" xfId="1" applyFont="1" applyFill="1" applyBorder="1" applyAlignment="1" applyProtection="1">
      <alignment vertical="center" wrapText="1" shrinkToFit="1"/>
      <protection hidden="1"/>
    </xf>
    <xf numFmtId="0" fontId="23" fillId="2" borderId="137" xfId="1" applyFont="1" applyFill="1" applyBorder="1" applyAlignment="1" applyProtection="1">
      <alignment vertical="center" wrapText="1" shrinkToFit="1"/>
      <protection hidden="1"/>
    </xf>
    <xf numFmtId="0" fontId="69" fillId="0" borderId="50" xfId="1" applyFont="1" applyFill="1" applyBorder="1" applyAlignment="1" applyProtection="1">
      <alignment horizontal="center" vertical="center" wrapText="1"/>
      <protection hidden="1"/>
    </xf>
    <xf numFmtId="0" fontId="69" fillId="0" borderId="17" xfId="1" applyFont="1" applyFill="1" applyBorder="1" applyAlignment="1" applyProtection="1">
      <alignment horizontal="center" vertical="center" wrapText="1"/>
      <protection hidden="1"/>
    </xf>
    <xf numFmtId="0" fontId="69" fillId="0" borderId="18" xfId="1" applyFont="1" applyFill="1" applyBorder="1" applyAlignment="1" applyProtection="1">
      <alignment horizontal="center" vertical="center" wrapText="1"/>
      <protection hidden="1"/>
    </xf>
    <xf numFmtId="0" fontId="26" fillId="2" borderId="50" xfId="1" applyFont="1" applyFill="1" applyBorder="1" applyAlignment="1" applyProtection="1">
      <alignment horizontal="center" vertical="center" shrinkToFit="1"/>
      <protection hidden="1"/>
    </xf>
    <xf numFmtId="0" fontId="26" fillId="2" borderId="3" xfId="1" applyFont="1" applyFill="1" applyBorder="1" applyAlignment="1" applyProtection="1">
      <alignment vertical="center" wrapText="1"/>
      <protection hidden="1"/>
    </xf>
    <xf numFmtId="0" fontId="62" fillId="5" borderId="26" xfId="1" applyFont="1" applyFill="1" applyBorder="1" applyAlignment="1" applyProtection="1">
      <alignment vertical="center" shrinkToFit="1"/>
      <protection hidden="1"/>
    </xf>
    <xf numFmtId="0" fontId="62" fillId="5" borderId="5" xfId="1" applyFont="1" applyFill="1" applyBorder="1" applyAlignment="1" applyProtection="1">
      <alignment vertical="center" shrinkToFit="1"/>
      <protection hidden="1"/>
    </xf>
    <xf numFmtId="0" fontId="62" fillId="5" borderId="6" xfId="1" applyFont="1" applyFill="1" applyBorder="1" applyAlignment="1" applyProtection="1">
      <alignment vertical="center" shrinkToFit="1"/>
      <protection hidden="1"/>
    </xf>
    <xf numFmtId="0" fontId="117" fillId="0" borderId="177" xfId="1" applyFont="1" applyBorder="1" applyAlignment="1" applyProtection="1">
      <alignment horizontal="center" vertical="center"/>
      <protection hidden="1"/>
    </xf>
    <xf numFmtId="0" fontId="117" fillId="0" borderId="176" xfId="1" applyFont="1" applyBorder="1" applyAlignment="1" applyProtection="1">
      <alignment horizontal="center" vertical="center"/>
      <protection hidden="1"/>
    </xf>
    <xf numFmtId="0" fontId="117" fillId="0" borderId="178" xfId="1" applyFont="1" applyBorder="1" applyAlignment="1" applyProtection="1">
      <alignment horizontal="center" vertical="center"/>
      <protection hidden="1"/>
    </xf>
    <xf numFmtId="0" fontId="62" fillId="5" borderId="26" xfId="1" applyFont="1" applyFill="1" applyBorder="1" applyAlignment="1" applyProtection="1">
      <alignment vertical="top"/>
      <protection hidden="1"/>
    </xf>
    <xf numFmtId="0" fontId="62" fillId="5" borderId="5" xfId="1" applyFont="1" applyFill="1" applyBorder="1" applyAlignment="1" applyProtection="1">
      <alignment vertical="top"/>
      <protection hidden="1"/>
    </xf>
    <xf numFmtId="0" fontId="62" fillId="5" borderId="6" xfId="1" applyFont="1" applyFill="1" applyBorder="1" applyAlignment="1" applyProtection="1">
      <alignment vertical="top"/>
      <protection hidden="1"/>
    </xf>
    <xf numFmtId="0" fontId="117" fillId="0" borderId="171" xfId="1" applyFont="1" applyBorder="1" applyAlignment="1" applyProtection="1">
      <alignment horizontal="center" vertical="center"/>
      <protection hidden="1"/>
    </xf>
    <xf numFmtId="0" fontId="117" fillId="0" borderId="172" xfId="1" applyFont="1" applyBorder="1" applyAlignment="1" applyProtection="1">
      <alignment horizontal="center" vertical="center"/>
      <protection hidden="1"/>
    </xf>
    <xf numFmtId="0" fontId="117" fillId="0" borderId="175" xfId="1" applyFont="1" applyBorder="1" applyAlignment="1" applyProtection="1">
      <alignment horizontal="center" vertical="center"/>
      <protection hidden="1"/>
    </xf>
    <xf numFmtId="0" fontId="117" fillId="0" borderId="170" xfId="1" applyFont="1" applyBorder="1" applyAlignment="1" applyProtection="1">
      <alignment horizontal="center" vertical="center"/>
      <protection hidden="1"/>
    </xf>
    <xf numFmtId="0" fontId="33" fillId="0" borderId="154" xfId="1" applyFont="1" applyBorder="1" applyAlignment="1" applyProtection="1">
      <alignment horizontal="center" vertical="center" wrapText="1"/>
      <protection hidden="1"/>
    </xf>
    <xf numFmtId="0" fontId="117" fillId="0" borderId="183" xfId="1" applyFont="1" applyBorder="1" applyAlignment="1" applyProtection="1">
      <alignment horizontal="center" vertical="center"/>
      <protection hidden="1"/>
    </xf>
    <xf numFmtId="0" fontId="117" fillId="0" borderId="179" xfId="1" applyFont="1" applyBorder="1" applyAlignment="1" applyProtection="1">
      <alignment horizontal="center" vertical="center"/>
      <protection hidden="1"/>
    </xf>
    <xf numFmtId="0" fontId="33" fillId="0" borderId="131" xfId="1" applyFont="1" applyFill="1" applyBorder="1" applyAlignment="1" applyProtection="1">
      <alignment horizontal="center" vertical="center"/>
      <protection hidden="1"/>
    </xf>
    <xf numFmtId="0" fontId="33" fillId="0" borderId="130" xfId="1" applyFont="1" applyFill="1" applyBorder="1" applyAlignment="1" applyProtection="1">
      <alignment horizontal="center" vertical="center"/>
      <protection hidden="1"/>
    </xf>
    <xf numFmtId="0" fontId="4" fillId="2" borderId="50"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16" fillId="0" borderId="175" xfId="0" applyFont="1" applyFill="1" applyBorder="1" applyAlignment="1" applyProtection="1">
      <alignment horizontal="center" vertical="center" wrapText="1"/>
      <protection hidden="1"/>
    </xf>
    <xf numFmtId="0" fontId="16" fillId="0" borderId="136" xfId="0" applyFont="1" applyFill="1" applyBorder="1" applyAlignment="1" applyProtection="1">
      <alignment horizontal="center" vertical="center" wrapText="1"/>
      <protection hidden="1"/>
    </xf>
    <xf numFmtId="49" fontId="16" fillId="0" borderId="136" xfId="0" applyNumberFormat="1" applyFont="1" applyFill="1" applyBorder="1" applyAlignment="1" applyProtection="1">
      <alignment horizontal="center" vertical="center" wrapText="1"/>
      <protection hidden="1"/>
    </xf>
    <xf numFmtId="0" fontId="33" fillId="0" borderId="127" xfId="1" applyFont="1" applyFill="1" applyBorder="1" applyAlignment="1" applyProtection="1">
      <alignment horizontal="center" vertical="center"/>
      <protection hidden="1"/>
    </xf>
    <xf numFmtId="0" fontId="33" fillId="0" borderId="131" xfId="1" applyFont="1" applyBorder="1" applyAlignment="1" applyProtection="1">
      <alignment horizontal="center" vertical="center" wrapText="1"/>
      <protection hidden="1"/>
    </xf>
    <xf numFmtId="0" fontId="33" fillId="0" borderId="130" xfId="1" applyFont="1" applyBorder="1" applyAlignment="1" applyProtection="1">
      <alignment horizontal="center" vertical="center" wrapText="1"/>
      <protection hidden="1"/>
    </xf>
    <xf numFmtId="0" fontId="33" fillId="0" borderId="133" xfId="1" applyFont="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52"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16" fillId="0" borderId="53" xfId="0" applyFont="1" applyFill="1" applyBorder="1" applyAlignment="1" applyProtection="1">
      <alignment horizontal="center" vertical="center" wrapText="1"/>
      <protection hidden="1"/>
    </xf>
    <xf numFmtId="0" fontId="16" fillId="0" borderId="160" xfId="0" applyFont="1" applyFill="1" applyBorder="1" applyAlignment="1" applyProtection="1">
      <alignment horizontal="center" vertical="center" wrapText="1"/>
      <protection hidden="1"/>
    </xf>
    <xf numFmtId="0" fontId="16" fillId="0" borderId="153"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05" fillId="0" borderId="0" xfId="0" applyFont="1" applyFill="1" applyBorder="1" applyAlignment="1" applyProtection="1">
      <alignment vertical="center" shrinkToFit="1"/>
      <protection hidden="1"/>
    </xf>
    <xf numFmtId="0" fontId="0" fillId="0" borderId="0" xfId="0" applyAlignment="1" applyProtection="1">
      <alignment shrinkToFit="1"/>
      <protection hidden="1"/>
    </xf>
    <xf numFmtId="0" fontId="0" fillId="0" borderId="55" xfId="0" applyBorder="1" applyAlignment="1" applyProtection="1">
      <alignment shrinkToFit="1"/>
      <protection hidden="1"/>
    </xf>
    <xf numFmtId="0" fontId="16" fillId="0" borderId="166"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05" fillId="0" borderId="5" xfId="0" applyFont="1" applyFill="1" applyBorder="1" applyAlignment="1" applyProtection="1">
      <alignment vertical="center" shrinkToFit="1"/>
      <protection hidden="1"/>
    </xf>
    <xf numFmtId="0" fontId="0" fillId="0" borderId="5" xfId="0" applyBorder="1" applyAlignment="1" applyProtection="1">
      <alignment shrinkToFit="1"/>
      <protection hidden="1"/>
    </xf>
    <xf numFmtId="0" fontId="0" fillId="0" borderId="161" xfId="0" applyBorder="1" applyAlignment="1" applyProtection="1">
      <alignment shrinkToFit="1"/>
      <protection hidden="1"/>
    </xf>
    <xf numFmtId="0" fontId="33" fillId="0" borderId="200" xfId="1" applyFont="1" applyBorder="1" applyAlignment="1" applyProtection="1">
      <alignment horizontal="center" vertical="center"/>
      <protection hidden="1"/>
    </xf>
    <xf numFmtId="0" fontId="33" fillId="0" borderId="180" xfId="1" applyFont="1" applyBorder="1" applyAlignment="1" applyProtection="1">
      <alignment horizontal="center" vertical="center"/>
      <protection hidden="1"/>
    </xf>
    <xf numFmtId="0" fontId="33" fillId="0" borderId="177" xfId="1" applyFont="1" applyBorder="1" applyAlignment="1" applyProtection="1">
      <alignment horizontal="center" vertical="center"/>
      <protection hidden="1"/>
    </xf>
    <xf numFmtId="0" fontId="33" fillId="0" borderId="176" xfId="1" applyFont="1" applyBorder="1" applyAlignment="1" applyProtection="1">
      <alignment horizontal="center" vertical="center"/>
      <protection hidden="1"/>
    </xf>
    <xf numFmtId="0" fontId="62" fillId="5" borderId="50" xfId="1" applyFont="1" applyFill="1" applyBorder="1" applyAlignment="1" applyProtection="1">
      <alignment vertical="center"/>
      <protection hidden="1"/>
    </xf>
    <xf numFmtId="0" fontId="62" fillId="5" borderId="17" xfId="1" applyFont="1" applyFill="1" applyBorder="1" applyAlignment="1" applyProtection="1">
      <alignment vertical="center"/>
      <protection hidden="1"/>
    </xf>
    <xf numFmtId="0" fontId="62" fillId="5" borderId="1" xfId="1" applyFont="1" applyFill="1" applyBorder="1" applyAlignment="1" applyProtection="1">
      <alignment vertical="center"/>
      <protection hidden="1"/>
    </xf>
    <xf numFmtId="0" fontId="62" fillId="5" borderId="3" xfId="1" applyFont="1" applyFill="1" applyBorder="1" applyAlignment="1" applyProtection="1">
      <alignment vertical="center"/>
      <protection hidden="1"/>
    </xf>
    <xf numFmtId="0" fontId="105" fillId="0" borderId="160" xfId="0" applyFont="1" applyFill="1" applyBorder="1" applyAlignment="1" applyProtection="1">
      <alignment vertical="center"/>
      <protection hidden="1"/>
    </xf>
    <xf numFmtId="0" fontId="0" fillId="0" borderId="160" xfId="0" applyBorder="1" applyAlignment="1" applyProtection="1">
      <protection hidden="1"/>
    </xf>
    <xf numFmtId="0" fontId="0" fillId="0" borderId="54" xfId="0" applyBorder="1" applyAlignment="1" applyProtection="1">
      <protection hidden="1"/>
    </xf>
    <xf numFmtId="0" fontId="62" fillId="5" borderId="50" xfId="1" applyFont="1" applyFill="1" applyBorder="1" applyAlignment="1" applyProtection="1">
      <alignment horizontal="left" vertical="center"/>
      <protection hidden="1"/>
    </xf>
    <xf numFmtId="0" fontId="62" fillId="5" borderId="17" xfId="1" applyFont="1" applyFill="1" applyBorder="1" applyAlignment="1" applyProtection="1">
      <alignment horizontal="left" vertical="center"/>
      <protection hidden="1"/>
    </xf>
    <xf numFmtId="0" fontId="116" fillId="2" borderId="2" xfId="1" applyFont="1" applyFill="1" applyBorder="1" applyAlignment="1" applyProtection="1">
      <alignment horizontal="left" vertical="center" wrapText="1"/>
      <protection hidden="1"/>
    </xf>
    <xf numFmtId="0" fontId="116" fillId="2" borderId="1" xfId="1" applyFont="1" applyFill="1" applyBorder="1" applyAlignment="1" applyProtection="1">
      <alignment horizontal="left" vertical="center" wrapText="1"/>
      <protection hidden="1"/>
    </xf>
    <xf numFmtId="0" fontId="116" fillId="2" borderId="3" xfId="1" applyFont="1" applyFill="1" applyBorder="1" applyAlignment="1" applyProtection="1">
      <alignment horizontal="left" vertical="center" wrapText="1"/>
      <protection hidden="1"/>
    </xf>
    <xf numFmtId="0" fontId="95" fillId="2" borderId="2" xfId="1"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4" xfId="0" applyBorder="1" applyAlignment="1" applyProtection="1">
      <alignment vertical="center" wrapText="1"/>
      <protection hidden="1"/>
    </xf>
    <xf numFmtId="0" fontId="95" fillId="2" borderId="1" xfId="1" applyFont="1" applyFill="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161" xfId="0" applyBorder="1" applyAlignment="1" applyProtection="1">
      <alignment vertical="center" wrapText="1"/>
      <protection hidden="1"/>
    </xf>
    <xf numFmtId="0" fontId="109" fillId="3" borderId="53" xfId="1" applyFont="1" applyFill="1" applyBorder="1" applyAlignment="1" applyProtection="1">
      <alignment horizontal="center" vertical="center"/>
      <protection hidden="1"/>
    </xf>
    <xf numFmtId="0" fontId="109" fillId="3" borderId="54" xfId="1" applyFont="1" applyFill="1" applyBorder="1" applyAlignment="1" applyProtection="1">
      <alignment horizontal="center" vertical="center"/>
      <protection hidden="1"/>
    </xf>
    <xf numFmtId="0" fontId="109" fillId="3" borderId="56" xfId="1" applyFont="1" applyFill="1" applyBorder="1" applyAlignment="1" applyProtection="1">
      <alignment horizontal="center" vertical="center"/>
      <protection hidden="1"/>
    </xf>
    <xf numFmtId="0" fontId="109" fillId="3" borderId="58" xfId="1" applyFont="1" applyFill="1" applyBorder="1" applyAlignment="1" applyProtection="1">
      <alignment horizontal="center" vertical="center"/>
      <protection hidden="1"/>
    </xf>
    <xf numFmtId="0" fontId="103" fillId="0" borderId="1" xfId="0" applyFont="1" applyFill="1" applyBorder="1" applyAlignment="1" applyProtection="1">
      <alignment horizontal="center" vertical="center" wrapText="1"/>
      <protection hidden="1"/>
    </xf>
    <xf numFmtId="0" fontId="103" fillId="0" borderId="0" xfId="0" applyFont="1" applyFill="1" applyBorder="1" applyAlignment="1" applyProtection="1">
      <alignment horizontal="center" vertical="center" wrapText="1"/>
      <protection hidden="1"/>
    </xf>
    <xf numFmtId="0" fontId="33" fillId="0" borderId="178" xfId="1" applyFont="1" applyBorder="1" applyAlignment="1" applyProtection="1">
      <alignment horizontal="center" vertical="center"/>
      <protection hidden="1"/>
    </xf>
    <xf numFmtId="0" fontId="33" fillId="0" borderId="171" xfId="1" applyFont="1" applyFill="1" applyBorder="1" applyAlignment="1" applyProtection="1">
      <alignment horizontal="center" vertical="center"/>
      <protection hidden="1"/>
    </xf>
    <xf numFmtId="0" fontId="33" fillId="0" borderId="170" xfId="1" applyFont="1" applyFill="1" applyBorder="1" applyAlignment="1" applyProtection="1">
      <alignment horizontal="center" vertical="center"/>
      <protection hidden="1"/>
    </xf>
    <xf numFmtId="0" fontId="95" fillId="2" borderId="63" xfId="1" applyFont="1" applyFill="1" applyBorder="1" applyAlignment="1" applyProtection="1">
      <alignment vertical="center" wrapText="1"/>
      <protection hidden="1"/>
    </xf>
    <xf numFmtId="0" fontId="95" fillId="2" borderId="57" xfId="1" applyFont="1" applyFill="1" applyBorder="1" applyAlignment="1" applyProtection="1">
      <alignment vertical="center" wrapText="1"/>
      <protection hidden="1"/>
    </xf>
    <xf numFmtId="0" fontId="95" fillId="2" borderId="62" xfId="1" applyFont="1" applyFill="1" applyBorder="1" applyAlignment="1" applyProtection="1">
      <alignment vertical="center" wrapText="1"/>
      <protection hidden="1"/>
    </xf>
    <xf numFmtId="0" fontId="33" fillId="0" borderId="169" xfId="1" applyFont="1" applyFill="1" applyBorder="1" applyAlignment="1" applyProtection="1">
      <alignment horizontal="center" vertical="center"/>
      <protection hidden="1"/>
    </xf>
    <xf numFmtId="0" fontId="33" fillId="0" borderId="131" xfId="1" applyFont="1" applyBorder="1" applyAlignment="1" applyProtection="1">
      <alignment horizontal="center" vertical="center"/>
      <protection hidden="1"/>
    </xf>
    <xf numFmtId="0" fontId="33" fillId="0" borderId="133" xfId="1" applyFont="1" applyBorder="1" applyAlignment="1" applyProtection="1">
      <alignment horizontal="center" vertical="center"/>
      <protection hidden="1"/>
    </xf>
    <xf numFmtId="0" fontId="33" fillId="0" borderId="133" xfId="1" applyFont="1" applyFill="1" applyBorder="1" applyAlignment="1" applyProtection="1">
      <alignment horizontal="center" vertical="center"/>
      <protection hidden="1"/>
    </xf>
    <xf numFmtId="0" fontId="110" fillId="0" borderId="199" xfId="1" applyFont="1" applyFill="1" applyBorder="1" applyAlignment="1" applyProtection="1">
      <alignment horizontal="center" vertical="center"/>
      <protection hidden="1"/>
    </xf>
    <xf numFmtId="0" fontId="110" fillId="0" borderId="164" xfId="1" applyFont="1" applyFill="1" applyBorder="1" applyAlignment="1" applyProtection="1">
      <alignment horizontal="center" vertical="center"/>
      <protection hidden="1"/>
    </xf>
    <xf numFmtId="0" fontId="129" fillId="2" borderId="52" xfId="1" applyFont="1" applyFill="1" applyBorder="1" applyAlignment="1" applyProtection="1">
      <alignment vertical="center" wrapText="1"/>
      <protection hidden="1"/>
    </xf>
    <xf numFmtId="0" fontId="102" fillId="2" borderId="0" xfId="1" applyFont="1" applyFill="1" applyBorder="1" applyAlignment="1" applyProtection="1">
      <alignment vertical="center" wrapText="1"/>
      <protection hidden="1"/>
    </xf>
    <xf numFmtId="0" fontId="102" fillId="2" borderId="51" xfId="1" applyFont="1" applyFill="1" applyBorder="1" applyAlignment="1" applyProtection="1">
      <alignment vertical="center" wrapText="1"/>
      <protection hidden="1"/>
    </xf>
    <xf numFmtId="0" fontId="62" fillId="5" borderId="25" xfId="1" applyFont="1" applyFill="1" applyBorder="1" applyAlignment="1" applyProtection="1">
      <alignment vertical="center"/>
      <protection hidden="1"/>
    </xf>
    <xf numFmtId="0" fontId="62" fillId="5" borderId="0" xfId="1" applyFont="1" applyFill="1" applyBorder="1" applyAlignment="1" applyProtection="1">
      <alignment vertical="center"/>
      <protection hidden="1"/>
    </xf>
    <xf numFmtId="0" fontId="62" fillId="5" borderId="11" xfId="1" applyFont="1" applyFill="1" applyBorder="1" applyAlignment="1" applyProtection="1">
      <alignment vertical="center"/>
      <protection hidden="1"/>
    </xf>
    <xf numFmtId="0" fontId="132" fillId="0" borderId="0" xfId="0" applyFont="1" applyBorder="1" applyAlignment="1" applyProtection="1">
      <protection hidden="1"/>
    </xf>
    <xf numFmtId="0" fontId="19" fillId="0" borderId="11" xfId="1" applyFont="1" applyBorder="1" applyAlignment="1" applyProtection="1">
      <alignment horizontal="center" vertical="center"/>
      <protection hidden="1"/>
    </xf>
    <xf numFmtId="0" fontId="35" fillId="2" borderId="134" xfId="1" applyFont="1" applyFill="1" applyBorder="1" applyAlignment="1" applyProtection="1">
      <alignment vertical="center" wrapText="1"/>
      <protection hidden="1"/>
    </xf>
    <xf numFmtId="0" fontId="35" fillId="2" borderId="139" xfId="1" applyFont="1" applyFill="1" applyBorder="1" applyAlignment="1" applyProtection="1">
      <alignment vertical="center" wrapText="1"/>
      <protection hidden="1"/>
    </xf>
    <xf numFmtId="0" fontId="35" fillId="2" borderId="140" xfId="1" applyFont="1" applyFill="1" applyBorder="1" applyAlignment="1" applyProtection="1">
      <alignment vertical="center" wrapText="1"/>
      <protection hidden="1"/>
    </xf>
    <xf numFmtId="0" fontId="35" fillId="2" borderId="10" xfId="1" applyFont="1" applyFill="1" applyBorder="1" applyAlignment="1" applyProtection="1">
      <alignment vertical="center" wrapText="1"/>
      <protection hidden="1"/>
    </xf>
    <xf numFmtId="0" fontId="35" fillId="2" borderId="11" xfId="1" applyFont="1" applyFill="1" applyBorder="1" applyAlignment="1" applyProtection="1">
      <alignment vertical="center" wrapText="1"/>
      <protection hidden="1"/>
    </xf>
    <xf numFmtId="0" fontId="35" fillId="2" borderId="12" xfId="1" applyFont="1" applyFill="1" applyBorder="1" applyAlignment="1" applyProtection="1">
      <alignment vertical="center" wrapText="1"/>
      <protection hidden="1"/>
    </xf>
    <xf numFmtId="0" fontId="62" fillId="8" borderId="134" xfId="1" applyFont="1" applyFill="1" applyBorder="1" applyAlignment="1" applyProtection="1">
      <alignment horizontal="left" vertical="center"/>
      <protection hidden="1"/>
    </xf>
    <xf numFmtId="0" fontId="62" fillId="8" borderId="139" xfId="1" applyFont="1" applyFill="1" applyBorder="1" applyAlignment="1" applyProtection="1">
      <alignment horizontal="left" vertical="center"/>
      <protection hidden="1"/>
    </xf>
    <xf numFmtId="0" fontId="62" fillId="8" borderId="140" xfId="1" applyFont="1" applyFill="1" applyBorder="1" applyAlignment="1" applyProtection="1">
      <alignment horizontal="left" vertical="center"/>
      <protection hidden="1"/>
    </xf>
    <xf numFmtId="0" fontId="128" fillId="0" borderId="25" xfId="0" applyFont="1" applyFill="1" applyBorder="1" applyAlignment="1" applyProtection="1">
      <alignment horizontal="center" vertical="center" shrinkToFit="1"/>
      <protection hidden="1"/>
    </xf>
    <xf numFmtId="0" fontId="128" fillId="0" borderId="0" xfId="0" applyFont="1" applyFill="1" applyBorder="1" applyAlignment="1" applyProtection="1">
      <alignment horizontal="center" vertical="center" shrinkToFit="1"/>
      <protection hidden="1"/>
    </xf>
    <xf numFmtId="0" fontId="95" fillId="2" borderId="50" xfId="1" applyFont="1" applyFill="1" applyBorder="1" applyAlignment="1" applyProtection="1">
      <alignment horizontal="left" vertical="center" wrapText="1"/>
      <protection hidden="1"/>
    </xf>
    <xf numFmtId="0" fontId="95" fillId="2" borderId="17" xfId="1" applyFont="1" applyFill="1" applyBorder="1" applyAlignment="1" applyProtection="1">
      <alignment horizontal="left" vertical="center" wrapText="1"/>
      <protection hidden="1"/>
    </xf>
    <xf numFmtId="0" fontId="95" fillId="2" borderId="174" xfId="1" applyFont="1" applyFill="1" applyBorder="1" applyAlignment="1" applyProtection="1">
      <alignment horizontal="left" vertical="center" wrapText="1"/>
      <protection hidden="1"/>
    </xf>
    <xf numFmtId="0" fontId="62" fillId="8" borderId="195" xfId="1" applyFont="1" applyFill="1" applyBorder="1" applyAlignment="1" applyProtection="1">
      <alignment horizontal="left" vertical="center"/>
      <protection hidden="1"/>
    </xf>
    <xf numFmtId="0" fontId="62" fillId="8" borderId="196" xfId="1" applyFont="1" applyFill="1" applyBorder="1" applyAlignment="1" applyProtection="1">
      <alignment horizontal="left" vertical="center"/>
      <protection hidden="1"/>
    </xf>
    <xf numFmtId="0" fontId="62" fillId="8" borderId="197" xfId="1" applyFont="1" applyFill="1" applyBorder="1" applyAlignment="1" applyProtection="1">
      <alignment horizontal="left" vertical="center"/>
      <protection hidden="1"/>
    </xf>
    <xf numFmtId="0" fontId="64" fillId="8" borderId="195" xfId="1" applyFont="1" applyFill="1" applyBorder="1" applyAlignment="1" applyProtection="1">
      <alignment horizontal="left" vertical="center"/>
      <protection hidden="1"/>
    </xf>
    <xf numFmtId="0" fontId="64" fillId="8" borderId="196" xfId="1" applyFont="1" applyFill="1" applyBorder="1" applyAlignment="1" applyProtection="1">
      <alignment horizontal="left" vertical="center"/>
      <protection hidden="1"/>
    </xf>
    <xf numFmtId="0" fontId="64" fillId="8" borderId="197" xfId="1" applyFont="1" applyFill="1" applyBorder="1" applyAlignment="1" applyProtection="1">
      <alignment horizontal="left" vertical="center"/>
      <protection hidden="1"/>
    </xf>
    <xf numFmtId="0" fontId="105" fillId="0" borderId="54" xfId="0" applyFont="1" applyFill="1" applyBorder="1" applyAlignment="1" applyProtection="1">
      <alignment vertical="center"/>
      <protection hidden="1"/>
    </xf>
    <xf numFmtId="0" fontId="95" fillId="2" borderId="63" xfId="1" applyFont="1" applyFill="1" applyBorder="1" applyAlignment="1" applyProtection="1">
      <alignment vertical="center"/>
      <protection hidden="1"/>
    </xf>
    <xf numFmtId="0" fontId="95" fillId="2" borderId="57" xfId="1" applyFont="1" applyFill="1" applyBorder="1" applyAlignment="1" applyProtection="1">
      <alignment vertical="center"/>
      <protection hidden="1"/>
    </xf>
    <xf numFmtId="0" fontId="95" fillId="2" borderId="62" xfId="1" applyFont="1" applyFill="1" applyBorder="1" applyAlignment="1" applyProtection="1">
      <alignment vertical="center"/>
      <protection hidden="1"/>
    </xf>
    <xf numFmtId="0" fontId="23" fillId="0" borderId="50" xfId="1" applyFont="1" applyFill="1" applyBorder="1" applyAlignment="1" applyProtection="1">
      <alignment horizontal="center" vertical="center" wrapText="1"/>
      <protection hidden="1"/>
    </xf>
    <xf numFmtId="0" fontId="108" fillId="0" borderId="18" xfId="0" applyFont="1" applyBorder="1" applyAlignment="1" applyProtection="1">
      <alignment horizontal="center" vertical="center"/>
      <protection hidden="1"/>
    </xf>
    <xf numFmtId="0" fontId="200" fillId="0" borderId="287" xfId="1" applyFont="1" applyBorder="1" applyAlignment="1" applyProtection="1">
      <alignment horizontal="center" vertical="center"/>
      <protection hidden="1"/>
    </xf>
    <xf numFmtId="0" fontId="200" fillId="0" borderId="288" xfId="1" applyFont="1" applyBorder="1" applyAlignment="1" applyProtection="1">
      <alignment horizontal="center" vertical="center"/>
      <protection hidden="1"/>
    </xf>
    <xf numFmtId="0" fontId="26" fillId="0" borderId="2" xfId="1" applyFont="1" applyFill="1" applyBorder="1" applyAlignment="1" applyProtection="1">
      <alignment horizontal="center" vertical="center" wrapText="1"/>
      <protection hidden="1"/>
    </xf>
    <xf numFmtId="0" fontId="26" fillId="0" borderId="1"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33" fillId="0" borderId="24" xfId="1" applyFont="1" applyBorder="1" applyAlignment="1" applyProtection="1">
      <alignment horizontal="center" vertical="center"/>
      <protection hidden="1"/>
    </xf>
    <xf numFmtId="0" fontId="133" fillId="5" borderId="50" xfId="1" applyFont="1" applyFill="1" applyBorder="1" applyAlignment="1" applyProtection="1">
      <alignment vertical="center"/>
      <protection hidden="1"/>
    </xf>
    <xf numFmtId="0" fontId="134" fillId="0" borderId="17" xfId="0" applyFont="1" applyBorder="1" applyAlignment="1" applyProtection="1">
      <alignment vertical="center"/>
      <protection hidden="1"/>
    </xf>
    <xf numFmtId="0" fontId="134" fillId="0" borderId="18" xfId="0" applyFont="1" applyBorder="1" applyAlignment="1" applyProtection="1">
      <alignment vertical="center"/>
      <protection hidden="1"/>
    </xf>
    <xf numFmtId="0" fontId="47" fillId="2" borderId="135" xfId="1" applyFont="1" applyFill="1" applyBorder="1" applyAlignment="1" applyProtection="1">
      <alignment vertical="center"/>
      <protection hidden="1"/>
    </xf>
    <xf numFmtId="0" fontId="0" fillId="0" borderId="136" xfId="0" applyBorder="1" applyAlignment="1" applyProtection="1">
      <alignment vertical="center"/>
      <protection hidden="1"/>
    </xf>
    <xf numFmtId="0" fontId="0" fillId="0" borderId="137" xfId="0" applyBorder="1" applyAlignment="1" applyProtection="1">
      <alignment vertical="center"/>
      <protection hidden="1"/>
    </xf>
    <xf numFmtId="0" fontId="30" fillId="3" borderId="50" xfId="1" applyFont="1" applyFill="1" applyBorder="1" applyAlignment="1" applyProtection="1">
      <alignment horizontal="center" vertical="center" wrapText="1"/>
      <protection hidden="1"/>
    </xf>
    <xf numFmtId="0" fontId="30" fillId="3" borderId="17" xfId="1" applyFont="1" applyFill="1" applyBorder="1" applyAlignment="1" applyProtection="1">
      <alignment horizontal="center"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60" xfId="0" applyBorder="1" applyAlignment="1" applyProtection="1">
      <alignment vertical="top" wrapText="1"/>
      <protection hidden="1"/>
    </xf>
    <xf numFmtId="0" fontId="0" fillId="0" borderId="54" xfId="0" applyBorder="1" applyAlignment="1" applyProtection="1">
      <alignment vertical="top" wrapText="1"/>
      <protection hidden="1"/>
    </xf>
    <xf numFmtId="0" fontId="0" fillId="0" borderId="56" xfId="0" applyBorder="1" applyAlignment="1" applyProtection="1">
      <alignment vertical="top" wrapText="1"/>
      <protection hidden="1"/>
    </xf>
    <xf numFmtId="0" fontId="0" fillId="0" borderId="57" xfId="0" applyBorder="1" applyAlignment="1" applyProtection="1">
      <alignment vertical="top" wrapText="1"/>
      <protection hidden="1"/>
    </xf>
    <xf numFmtId="0" fontId="0" fillId="0" borderId="58" xfId="0" applyBorder="1" applyAlignment="1" applyProtection="1">
      <alignment vertical="top" wrapText="1"/>
      <protection hidden="1"/>
    </xf>
    <xf numFmtId="0" fontId="62" fillId="5" borderId="201" xfId="1" applyFont="1" applyFill="1" applyBorder="1" applyAlignment="1" applyProtection="1">
      <alignment vertical="center" shrinkToFit="1"/>
      <protection hidden="1"/>
    </xf>
    <xf numFmtId="0" fontId="62" fillId="5" borderId="160" xfId="1" applyFont="1" applyFill="1" applyBorder="1" applyAlignment="1" applyProtection="1">
      <alignment vertical="center" shrinkToFit="1"/>
      <protection hidden="1"/>
    </xf>
    <xf numFmtId="0" fontId="47" fillId="2" borderId="135" xfId="1" applyFont="1" applyFill="1" applyBorder="1" applyAlignment="1" applyProtection="1">
      <alignment vertical="center" wrapText="1"/>
      <protection hidden="1"/>
    </xf>
    <xf numFmtId="0" fontId="26" fillId="2" borderId="136" xfId="1" applyFont="1" applyFill="1" applyBorder="1" applyAlignment="1" applyProtection="1">
      <alignment vertical="center" wrapText="1"/>
      <protection hidden="1"/>
    </xf>
    <xf numFmtId="0" fontId="26" fillId="2" borderId="137" xfId="1" applyFont="1" applyFill="1" applyBorder="1" applyAlignment="1" applyProtection="1">
      <alignment vertical="center" wrapText="1"/>
      <protection hidden="1"/>
    </xf>
    <xf numFmtId="0" fontId="129" fillId="2" borderId="2" xfId="1" applyFont="1" applyFill="1" applyBorder="1" applyAlignment="1" applyProtection="1">
      <alignment vertical="center" wrapText="1"/>
      <protection hidden="1"/>
    </xf>
    <xf numFmtId="0" fontId="95" fillId="2" borderId="3" xfId="1" applyFont="1" applyFill="1" applyBorder="1" applyAlignment="1" applyProtection="1">
      <alignment vertical="center" wrapText="1"/>
      <protection hidden="1"/>
    </xf>
    <xf numFmtId="0" fontId="62" fillId="5" borderId="202" xfId="1" applyFont="1" applyFill="1" applyBorder="1" applyAlignment="1" applyProtection="1">
      <alignment vertical="center" shrinkToFit="1"/>
      <protection hidden="1"/>
    </xf>
    <xf numFmtId="0" fontId="62" fillId="5" borderId="185" xfId="1" applyFont="1" applyFill="1" applyBorder="1" applyAlignment="1" applyProtection="1">
      <alignment vertical="center" shrinkToFit="1"/>
      <protection hidden="1"/>
    </xf>
    <xf numFmtId="0" fontId="62" fillId="5" borderId="203" xfId="1" applyFont="1" applyFill="1" applyBorder="1" applyAlignment="1" applyProtection="1">
      <alignment vertical="center" shrinkToFit="1"/>
      <protection hidden="1"/>
    </xf>
    <xf numFmtId="0" fontId="62" fillId="5" borderId="52" xfId="1" applyFont="1" applyFill="1" applyBorder="1" applyAlignment="1" applyProtection="1">
      <alignment horizontal="left" vertical="center"/>
      <protection hidden="1"/>
    </xf>
    <xf numFmtId="0" fontId="62" fillId="5" borderId="0" xfId="1" applyFont="1" applyFill="1" applyBorder="1" applyAlignment="1" applyProtection="1">
      <alignment horizontal="left" vertical="center"/>
      <protection hidden="1"/>
    </xf>
    <xf numFmtId="0" fontId="62" fillId="5" borderId="4" xfId="1" applyFont="1" applyFill="1" applyBorder="1" applyAlignment="1" applyProtection="1">
      <alignment horizontal="left" vertical="center"/>
      <protection hidden="1"/>
    </xf>
    <xf numFmtId="0" fontId="62" fillId="5" borderId="5" xfId="1" applyFont="1" applyFill="1" applyBorder="1" applyAlignment="1" applyProtection="1">
      <alignment horizontal="left" vertical="center"/>
      <protection hidden="1"/>
    </xf>
    <xf numFmtId="0" fontId="103" fillId="0" borderId="0" xfId="0" applyFont="1" applyFill="1" applyBorder="1" applyAlignment="1" applyProtection="1">
      <alignment horizontal="center" vertical="center" shrinkToFit="1"/>
      <protection hidden="1"/>
    </xf>
    <xf numFmtId="0" fontId="45" fillId="2" borderId="134" xfId="1" applyFont="1" applyFill="1" applyBorder="1" applyAlignment="1" applyProtection="1">
      <alignment vertical="center" wrapText="1"/>
      <protection hidden="1"/>
    </xf>
    <xf numFmtId="0" fontId="45" fillId="2" borderId="139" xfId="1" applyFont="1" applyFill="1" applyBorder="1" applyAlignment="1" applyProtection="1">
      <alignment vertical="center" wrapText="1"/>
      <protection hidden="1"/>
    </xf>
    <xf numFmtId="0" fontId="45" fillId="2" borderId="140" xfId="1" applyFont="1" applyFill="1" applyBorder="1" applyAlignment="1" applyProtection="1">
      <alignment vertical="center" wrapText="1"/>
      <protection hidden="1"/>
    </xf>
    <xf numFmtId="0" fontId="45" fillId="2" borderId="10" xfId="1" applyFont="1" applyFill="1" applyBorder="1" applyAlignment="1" applyProtection="1">
      <alignment vertical="center" wrapText="1"/>
      <protection hidden="1"/>
    </xf>
    <xf numFmtId="0" fontId="45" fillId="2" borderId="11" xfId="1" applyFont="1" applyFill="1" applyBorder="1" applyAlignment="1" applyProtection="1">
      <alignment vertical="center" wrapText="1"/>
      <protection hidden="1"/>
    </xf>
    <xf numFmtId="0" fontId="45" fillId="2" borderId="12" xfId="1" applyFont="1" applyFill="1" applyBorder="1" applyAlignment="1" applyProtection="1">
      <alignment vertical="center" wrapText="1"/>
      <protection hidden="1"/>
    </xf>
    <xf numFmtId="0" fontId="62" fillId="5" borderId="25" xfId="1" applyFont="1" applyFill="1" applyBorder="1" applyAlignment="1" applyProtection="1">
      <alignment vertical="center" shrinkToFit="1"/>
      <protection hidden="1"/>
    </xf>
    <xf numFmtId="0" fontId="62" fillId="5" borderId="0" xfId="1" applyFont="1" applyFill="1" applyBorder="1" applyAlignment="1" applyProtection="1">
      <alignment vertical="center" shrinkToFit="1"/>
      <protection hidden="1"/>
    </xf>
    <xf numFmtId="0" fontId="62" fillId="5" borderId="11" xfId="1" applyFont="1" applyFill="1" applyBorder="1" applyAlignment="1" applyProtection="1">
      <alignment vertical="center" shrinkToFit="1"/>
      <protection hidden="1"/>
    </xf>
    <xf numFmtId="0" fontId="132" fillId="0" borderId="0" xfId="0" applyFont="1" applyBorder="1" applyAlignment="1" applyProtection="1">
      <alignment shrinkToFit="1"/>
      <protection hidden="1"/>
    </xf>
    <xf numFmtId="0" fontId="62" fillId="5" borderId="64" xfId="1" applyFont="1" applyFill="1" applyBorder="1" applyAlignment="1" applyProtection="1">
      <alignment vertical="center"/>
      <protection hidden="1"/>
    </xf>
    <xf numFmtId="0" fontId="101" fillId="5" borderId="21" xfId="1" applyFont="1" applyFill="1" applyBorder="1" applyAlignment="1" applyProtection="1">
      <alignment vertical="center"/>
      <protection hidden="1"/>
    </xf>
    <xf numFmtId="0" fontId="101" fillId="5" borderId="19" xfId="1" applyFont="1" applyFill="1" applyBorder="1" applyAlignment="1" applyProtection="1">
      <alignment vertical="center"/>
      <protection hidden="1"/>
    </xf>
    <xf numFmtId="0" fontId="26" fillId="2" borderId="63" xfId="1" applyFont="1" applyFill="1" applyBorder="1" applyAlignment="1" applyProtection="1">
      <alignment vertical="center" wrapText="1"/>
      <protection hidden="1"/>
    </xf>
    <xf numFmtId="0" fontId="26" fillId="2" borderId="57" xfId="1" applyFont="1" applyFill="1" applyBorder="1" applyAlignment="1" applyProtection="1">
      <alignment vertical="center" wrapText="1"/>
      <protection hidden="1"/>
    </xf>
    <xf numFmtId="0" fontId="26" fillId="2" borderId="62" xfId="1" applyFont="1" applyFill="1" applyBorder="1" applyAlignment="1" applyProtection="1">
      <alignment vertical="center" wrapText="1"/>
      <protection hidden="1"/>
    </xf>
    <xf numFmtId="0" fontId="212" fillId="2" borderId="0" xfId="1" applyFont="1" applyFill="1" applyBorder="1" applyAlignment="1" applyProtection="1">
      <alignment horizontal="right" vertical="center" wrapText="1"/>
      <protection hidden="1"/>
    </xf>
    <xf numFmtId="0" fontId="212" fillId="2" borderId="51" xfId="1" applyFont="1" applyFill="1" applyBorder="1" applyAlignment="1" applyProtection="1">
      <alignment horizontal="right" vertical="center" wrapText="1"/>
      <protection hidden="1"/>
    </xf>
    <xf numFmtId="0" fontId="115" fillId="0" borderId="131" xfId="1" applyFont="1" applyFill="1" applyBorder="1" applyAlignment="1" applyProtection="1">
      <alignment horizontal="center" vertical="center"/>
      <protection hidden="1"/>
    </xf>
    <xf numFmtId="0" fontId="115" fillId="0" borderId="130" xfId="1" applyFont="1" applyFill="1" applyBorder="1" applyAlignment="1" applyProtection="1">
      <alignment horizontal="center" vertical="center"/>
      <protection hidden="1"/>
    </xf>
    <xf numFmtId="0" fontId="23" fillId="0" borderId="0" xfId="1" applyFont="1" applyFill="1" applyBorder="1" applyAlignment="1" applyProtection="1">
      <alignment horizontal="center" vertical="top" shrinkToFit="1"/>
      <protection hidden="1"/>
    </xf>
    <xf numFmtId="0" fontId="63" fillId="8" borderId="50" xfId="1" applyFont="1" applyFill="1" applyBorder="1" applyAlignment="1" applyProtection="1">
      <alignment horizontal="left" vertical="center" wrapText="1"/>
      <protection hidden="1"/>
    </xf>
    <xf numFmtId="0" fontId="63" fillId="8" borderId="17" xfId="1" applyFont="1" applyFill="1" applyBorder="1" applyAlignment="1" applyProtection="1">
      <alignment horizontal="left" vertical="center" wrapText="1"/>
      <protection hidden="1"/>
    </xf>
    <xf numFmtId="0" fontId="63" fillId="8" borderId="18" xfId="1" applyFont="1" applyFill="1" applyBorder="1" applyAlignment="1" applyProtection="1">
      <alignment horizontal="left" vertical="center" wrapText="1"/>
      <protection hidden="1"/>
    </xf>
    <xf numFmtId="0" fontId="26" fillId="2" borderId="52" xfId="1" applyFont="1" applyFill="1" applyBorder="1" applyAlignment="1" applyProtection="1">
      <alignment horizontal="left" vertical="center" wrapText="1"/>
      <protection hidden="1"/>
    </xf>
    <xf numFmtId="0" fontId="26" fillId="2" borderId="0" xfId="1" applyFont="1" applyFill="1" applyBorder="1" applyAlignment="1" applyProtection="1">
      <alignment horizontal="left" vertical="center" wrapText="1"/>
      <protection hidden="1"/>
    </xf>
    <xf numFmtId="0" fontId="26" fillId="2" borderId="5" xfId="1" applyFont="1" applyFill="1" applyBorder="1" applyAlignment="1" applyProtection="1">
      <alignment horizontal="left" vertical="center" wrapText="1"/>
      <protection hidden="1"/>
    </xf>
    <xf numFmtId="0" fontId="26" fillId="2" borderId="6" xfId="1" applyFont="1" applyFill="1" applyBorder="1" applyAlignment="1" applyProtection="1">
      <alignment horizontal="left" vertical="center" wrapText="1"/>
      <protection hidden="1"/>
    </xf>
    <xf numFmtId="0" fontId="115" fillId="0" borderId="129" xfId="1" applyFont="1" applyFill="1" applyBorder="1" applyAlignment="1" applyProtection="1">
      <alignment horizontal="center" vertical="center"/>
      <protection hidden="1"/>
    </xf>
    <xf numFmtId="0" fontId="115" fillId="0" borderId="133" xfId="1" applyFont="1" applyFill="1" applyBorder="1" applyAlignment="1" applyProtection="1">
      <alignment horizontal="center" vertical="center"/>
      <protection hidden="1"/>
    </xf>
    <xf numFmtId="0" fontId="115" fillId="0" borderId="132" xfId="1" applyFont="1" applyFill="1" applyBorder="1" applyAlignment="1" applyProtection="1">
      <alignment horizontal="center" vertical="center"/>
      <protection hidden="1"/>
    </xf>
    <xf numFmtId="0" fontId="50" fillId="0" borderId="0" xfId="1" applyFont="1" applyFill="1" applyBorder="1" applyAlignment="1" applyProtection="1">
      <alignment horizontal="center" shrinkToFit="1"/>
      <protection hidden="1"/>
    </xf>
    <xf numFmtId="0" fontId="63" fillId="8" borderId="4" xfId="1" applyFont="1" applyFill="1" applyBorder="1" applyAlignment="1" applyProtection="1">
      <alignment vertical="center" wrapText="1"/>
      <protection hidden="1"/>
    </xf>
    <xf numFmtId="0" fontId="63" fillId="8" borderId="5" xfId="1" applyFont="1" applyFill="1" applyBorder="1" applyAlignment="1" applyProtection="1">
      <alignment vertical="center" wrapText="1"/>
      <protection hidden="1"/>
    </xf>
    <xf numFmtId="0" fontId="94" fillId="2" borderId="2" xfId="1" applyFont="1" applyFill="1" applyBorder="1" applyAlignment="1" applyProtection="1">
      <alignment vertical="center" wrapText="1"/>
      <protection hidden="1"/>
    </xf>
    <xf numFmtId="0" fontId="94" fillId="2" borderId="1" xfId="1" applyFont="1" applyFill="1" applyBorder="1" applyAlignment="1" applyProtection="1">
      <alignment vertical="center" wrapText="1"/>
      <protection hidden="1"/>
    </xf>
    <xf numFmtId="0" fontId="94" fillId="2" borderId="17" xfId="1" applyFont="1" applyFill="1" applyBorder="1" applyAlignment="1" applyProtection="1">
      <alignment vertical="center" wrapText="1"/>
      <protection hidden="1"/>
    </xf>
    <xf numFmtId="0" fontId="94" fillId="2" borderId="18" xfId="1" applyFont="1" applyFill="1" applyBorder="1" applyAlignment="1" applyProtection="1">
      <alignment vertical="center" wrapText="1"/>
      <protection hidden="1"/>
    </xf>
    <xf numFmtId="0" fontId="50" fillId="0" borderId="60" xfId="1" applyFont="1" applyFill="1" applyBorder="1" applyAlignment="1" applyProtection="1">
      <alignment horizontal="center"/>
      <protection hidden="1"/>
    </xf>
    <xf numFmtId="0" fontId="50" fillId="0" borderId="61" xfId="1" applyFont="1" applyFill="1" applyBorder="1" applyAlignment="1" applyProtection="1">
      <alignment horizontal="center"/>
      <protection hidden="1"/>
    </xf>
    <xf numFmtId="0" fontId="115" fillId="0" borderId="156" xfId="1" applyFont="1" applyBorder="1" applyAlignment="1" applyProtection="1">
      <alignment horizontal="center" vertical="center"/>
      <protection hidden="1"/>
    </xf>
    <xf numFmtId="0" fontId="115" fillId="0" borderId="154" xfId="1" applyFont="1" applyBorder="1" applyAlignment="1" applyProtection="1">
      <alignment horizontal="center" vertical="center"/>
      <protection hidden="1"/>
    </xf>
    <xf numFmtId="0" fontId="115" fillId="0" borderId="155" xfId="1" applyFont="1" applyBorder="1" applyAlignment="1" applyProtection="1">
      <alignment horizontal="center" vertical="center"/>
      <protection hidden="1"/>
    </xf>
    <xf numFmtId="0" fontId="18" fillId="0" borderId="139" xfId="1" applyFill="1" applyBorder="1" applyAlignment="1" applyProtection="1">
      <alignment vertical="center" wrapText="1"/>
      <protection hidden="1"/>
    </xf>
    <xf numFmtId="0" fontId="115" fillId="0" borderId="127" xfId="1" applyFont="1" applyFill="1" applyBorder="1" applyAlignment="1" applyProtection="1">
      <alignment horizontal="center" vertical="center"/>
      <protection hidden="1"/>
    </xf>
    <xf numFmtId="0" fontId="115" fillId="0" borderId="128" xfId="1" applyFont="1" applyFill="1" applyBorder="1" applyAlignment="1" applyProtection="1">
      <alignment horizontal="center" vertical="center"/>
      <protection hidden="1"/>
    </xf>
    <xf numFmtId="0" fontId="50" fillId="0" borderId="1" xfId="1" applyFont="1" applyFill="1" applyBorder="1" applyAlignment="1" applyProtection="1">
      <alignment horizontal="center"/>
      <protection hidden="1"/>
    </xf>
    <xf numFmtId="0" fontId="50" fillId="0" borderId="127" xfId="1" applyFont="1" applyFill="1" applyBorder="1" applyAlignment="1" applyProtection="1">
      <alignment horizontal="center" shrinkToFit="1"/>
      <protection hidden="1"/>
    </xf>
    <xf numFmtId="0" fontId="50" fillId="0" borderId="128" xfId="1" applyFont="1" applyFill="1" applyBorder="1" applyAlignment="1" applyProtection="1">
      <alignment horizontal="center" shrinkToFit="1"/>
      <protection hidden="1"/>
    </xf>
    <xf numFmtId="0" fontId="171" fillId="0" borderId="128" xfId="1" applyFont="1" applyFill="1" applyBorder="1" applyAlignment="1" applyProtection="1">
      <alignment horizontal="center" vertical="center" shrinkToFit="1"/>
      <protection hidden="1"/>
    </xf>
    <xf numFmtId="0" fontId="23" fillId="0" borderId="1" xfId="1" applyFont="1" applyFill="1" applyBorder="1" applyAlignment="1" applyProtection="1">
      <alignment horizontal="center" shrinkToFit="1"/>
      <protection hidden="1"/>
    </xf>
    <xf numFmtId="0" fontId="63" fillId="8" borderId="50" xfId="1" applyFont="1" applyFill="1" applyBorder="1" applyAlignment="1" applyProtection="1">
      <alignment vertical="center"/>
      <protection hidden="1"/>
    </xf>
    <xf numFmtId="0" fontId="63" fillId="8" borderId="17" xfId="1" applyFont="1" applyFill="1" applyBorder="1" applyAlignment="1" applyProtection="1">
      <alignment vertical="center"/>
      <protection hidden="1"/>
    </xf>
    <xf numFmtId="0" fontId="63" fillId="8" borderId="18" xfId="1" applyFont="1" applyFill="1" applyBorder="1" applyAlignment="1" applyProtection="1">
      <alignment vertical="center"/>
      <protection hidden="1"/>
    </xf>
    <xf numFmtId="0" fontId="26" fillId="2" borderId="36" xfId="1" applyFont="1" applyFill="1" applyBorder="1" applyAlignment="1" applyProtection="1">
      <alignment vertical="center" wrapText="1"/>
      <protection hidden="1"/>
    </xf>
    <xf numFmtId="0" fontId="26" fillId="2" borderId="139" xfId="1" applyFont="1" applyFill="1" applyBorder="1" applyAlignment="1" applyProtection="1">
      <alignment vertical="center" wrapText="1"/>
      <protection hidden="1"/>
    </xf>
    <xf numFmtId="0" fontId="26" fillId="2" borderId="14" xfId="1" applyFont="1" applyFill="1" applyBorder="1" applyAlignment="1" applyProtection="1">
      <alignment vertical="center" wrapText="1"/>
      <protection hidden="1"/>
    </xf>
    <xf numFmtId="0" fontId="26" fillId="2" borderId="272" xfId="1" applyFont="1" applyFill="1" applyBorder="1" applyAlignment="1" applyProtection="1">
      <alignment vertical="center" wrapText="1"/>
      <protection hidden="1"/>
    </xf>
    <xf numFmtId="0" fontId="50" fillId="0" borderId="0" xfId="1" applyFont="1" applyFill="1" applyBorder="1" applyAlignment="1" applyProtection="1">
      <alignment horizontal="center"/>
      <protection hidden="1"/>
    </xf>
    <xf numFmtId="0" fontId="23" fillId="0" borderId="0" xfId="1" applyFont="1" applyFill="1" applyBorder="1" applyAlignment="1" applyProtection="1">
      <alignment horizontal="center" shrinkToFit="1"/>
      <protection hidden="1"/>
    </xf>
    <xf numFmtId="0" fontId="23" fillId="0" borderId="0" xfId="1" applyFont="1" applyFill="1" applyBorder="1" applyAlignment="1" applyProtection="1">
      <alignment horizontal="center" vertical="center" shrinkToFit="1"/>
      <protection hidden="1"/>
    </xf>
    <xf numFmtId="0" fontId="107" fillId="2" borderId="2" xfId="1" applyFont="1" applyFill="1" applyBorder="1" applyAlignment="1" applyProtection="1">
      <alignment horizontal="left" vertical="center" wrapText="1"/>
      <protection hidden="1"/>
    </xf>
    <xf numFmtId="0" fontId="107" fillId="2" borderId="1" xfId="1" applyFont="1" applyFill="1" applyBorder="1" applyAlignment="1" applyProtection="1">
      <alignment horizontal="left" vertical="center" wrapText="1"/>
      <protection hidden="1"/>
    </xf>
    <xf numFmtId="0" fontId="107" fillId="2" borderId="3" xfId="1" applyFont="1" applyFill="1" applyBorder="1" applyAlignment="1" applyProtection="1">
      <alignment horizontal="left" vertical="center" wrapText="1"/>
      <protection hidden="1"/>
    </xf>
    <xf numFmtId="0" fontId="107" fillId="2" borderId="52" xfId="1" applyFont="1" applyFill="1" applyBorder="1" applyAlignment="1" applyProtection="1">
      <alignment horizontal="left" vertical="center" wrapText="1"/>
      <protection hidden="1"/>
    </xf>
    <xf numFmtId="0" fontId="107" fillId="2" borderId="0" xfId="1" applyFont="1" applyFill="1" applyBorder="1" applyAlignment="1" applyProtection="1">
      <alignment horizontal="left" vertical="center" wrapText="1"/>
      <protection hidden="1"/>
    </xf>
    <xf numFmtId="0" fontId="107" fillId="2" borderId="51" xfId="1" applyFont="1" applyFill="1" applyBorder="1" applyAlignment="1" applyProtection="1">
      <alignment horizontal="left" vertical="center" wrapText="1"/>
      <protection hidden="1"/>
    </xf>
    <xf numFmtId="0" fontId="212" fillId="2" borderId="52" xfId="1" applyFont="1" applyFill="1" applyBorder="1" applyAlignment="1" applyProtection="1">
      <alignment horizontal="center" vertical="center" wrapText="1"/>
      <protection hidden="1"/>
    </xf>
    <xf numFmtId="0" fontId="212" fillId="2" borderId="0" xfId="1" applyFont="1" applyFill="1" applyBorder="1" applyAlignment="1" applyProtection="1">
      <alignment horizontal="center" vertical="center" wrapText="1"/>
      <protection hidden="1"/>
    </xf>
    <xf numFmtId="0" fontId="62" fillId="8" borderId="103" xfId="1" applyFont="1" applyFill="1" applyBorder="1" applyAlignment="1" applyProtection="1">
      <alignment vertical="center"/>
      <protection hidden="1"/>
    </xf>
    <xf numFmtId="0" fontId="91" fillId="8" borderId="103" xfId="1" applyFont="1" applyFill="1" applyBorder="1" applyAlignment="1" applyProtection="1">
      <alignment vertical="center"/>
      <protection hidden="1"/>
    </xf>
    <xf numFmtId="0" fontId="68" fillId="0" borderId="153" xfId="1" applyFont="1" applyFill="1" applyBorder="1" applyAlignment="1" applyProtection="1">
      <alignment horizontal="center"/>
      <protection hidden="1"/>
    </xf>
    <xf numFmtId="0" fontId="68" fillId="0" borderId="0" xfId="1" applyFont="1" applyFill="1" applyBorder="1" applyAlignment="1" applyProtection="1">
      <alignment horizontal="center"/>
      <protection hidden="1"/>
    </xf>
    <xf numFmtId="0" fontId="63" fillId="5" borderId="22" xfId="1" applyFont="1" applyFill="1" applyBorder="1" applyAlignment="1" applyProtection="1">
      <alignment vertical="center" wrapText="1"/>
      <protection hidden="1"/>
    </xf>
    <xf numFmtId="0" fontId="63" fillId="5" borderId="23" xfId="1" applyFont="1" applyFill="1" applyBorder="1" applyAlignment="1" applyProtection="1">
      <alignment vertical="center" wrapText="1"/>
      <protection hidden="1"/>
    </xf>
    <xf numFmtId="0" fontId="63" fillId="5" borderId="24" xfId="1" applyFont="1" applyFill="1" applyBorder="1" applyAlignment="1" applyProtection="1">
      <alignment vertical="center" wrapText="1"/>
      <protection hidden="1"/>
    </xf>
    <xf numFmtId="0" fontId="50" fillId="0" borderId="60" xfId="1" applyFont="1" applyFill="1" applyBorder="1" applyAlignment="1" applyProtection="1">
      <alignment horizontal="center" shrinkToFit="1"/>
      <protection hidden="1"/>
    </xf>
    <xf numFmtId="0" fontId="50" fillId="0" borderId="1" xfId="1" applyFont="1" applyFill="1" applyBorder="1" applyAlignment="1" applyProtection="1">
      <alignment horizontal="center" shrinkToFit="1"/>
      <protection hidden="1"/>
    </xf>
    <xf numFmtId="0" fontId="63" fillId="8" borderId="2" xfId="1" applyFont="1" applyFill="1" applyBorder="1" applyAlignment="1" applyProtection="1">
      <alignment vertical="center"/>
      <protection hidden="1"/>
    </xf>
    <xf numFmtId="0" fontId="63" fillId="8" borderId="1" xfId="1" applyFont="1" applyFill="1" applyBorder="1" applyAlignment="1" applyProtection="1">
      <alignment vertical="center"/>
      <protection hidden="1"/>
    </xf>
    <xf numFmtId="0" fontId="63" fillId="8" borderId="3" xfId="1" applyFont="1" applyFill="1" applyBorder="1" applyAlignment="1" applyProtection="1">
      <alignment vertical="center"/>
      <protection hidden="1"/>
    </xf>
    <xf numFmtId="0" fontId="26" fillId="0" borderId="5" xfId="1" applyFont="1" applyFill="1" applyBorder="1" applyAlignment="1" applyProtection="1">
      <alignment horizontal="center" vertical="center" wrapText="1"/>
      <protection hidden="1"/>
    </xf>
    <xf numFmtId="0" fontId="33" fillId="0" borderId="162" xfId="1" applyFont="1" applyBorder="1" applyAlignment="1" applyProtection="1">
      <alignment horizontal="center" vertical="center"/>
      <protection hidden="1"/>
    </xf>
    <xf numFmtId="0" fontId="33" fillId="0" borderId="149" xfId="1" applyFont="1" applyBorder="1" applyAlignment="1" applyProtection="1">
      <alignment horizontal="center" vertical="center"/>
      <protection hidden="1"/>
    </xf>
    <xf numFmtId="0" fontId="33" fillId="0" borderId="163" xfId="1" applyFont="1" applyBorder="1" applyAlignment="1" applyProtection="1">
      <alignment horizontal="center" vertical="center"/>
      <protection hidden="1"/>
    </xf>
    <xf numFmtId="0" fontId="33" fillId="0" borderId="151" xfId="1" applyFont="1" applyBorder="1" applyAlignment="1" applyProtection="1">
      <alignment horizontal="center" vertical="center"/>
      <protection hidden="1"/>
    </xf>
    <xf numFmtId="0" fontId="33" fillId="0" borderId="150" xfId="1" applyFont="1" applyBorder="1" applyAlignment="1" applyProtection="1">
      <alignment horizontal="center" vertical="center"/>
      <protection hidden="1"/>
    </xf>
    <xf numFmtId="0" fontId="33" fillId="0" borderId="152" xfId="1" applyFont="1" applyBorder="1" applyAlignment="1" applyProtection="1">
      <alignment horizontal="center" vertical="center"/>
      <protection hidden="1"/>
    </xf>
    <xf numFmtId="0" fontId="63" fillId="8" borderId="5" xfId="1" applyFont="1" applyFill="1" applyBorder="1" applyAlignment="1" applyProtection="1">
      <alignment vertical="center"/>
      <protection hidden="1"/>
    </xf>
    <xf numFmtId="0" fontId="63" fillId="8" borderId="6" xfId="1" applyFont="1" applyFill="1" applyBorder="1" applyAlignment="1" applyProtection="1">
      <alignment vertical="center"/>
      <protection hidden="1"/>
    </xf>
    <xf numFmtId="0" fontId="44" fillId="7" borderId="53" xfId="1" applyFont="1" applyFill="1" applyBorder="1" applyAlignment="1" applyProtection="1">
      <alignment horizontal="left" vertical="top" wrapText="1"/>
      <protection hidden="1"/>
    </xf>
    <xf numFmtId="0" fontId="44" fillId="7" borderId="160" xfId="1" applyFont="1" applyFill="1" applyBorder="1" applyAlignment="1" applyProtection="1">
      <alignment horizontal="left" vertical="top" wrapText="1"/>
      <protection hidden="1"/>
    </xf>
    <xf numFmtId="0" fontId="44" fillId="7" borderId="54" xfId="1" applyFont="1" applyFill="1" applyBorder="1" applyAlignment="1" applyProtection="1">
      <alignment horizontal="left" vertical="top" wrapText="1"/>
      <protection hidden="1"/>
    </xf>
    <xf numFmtId="0" fontId="44" fillId="7" borderId="153" xfId="1" applyFont="1" applyFill="1" applyBorder="1" applyAlignment="1" applyProtection="1">
      <alignment horizontal="left" vertical="top" wrapText="1"/>
      <protection hidden="1"/>
    </xf>
    <xf numFmtId="0" fontId="44" fillId="7" borderId="0" xfId="1" applyFont="1" applyFill="1" applyBorder="1" applyAlignment="1" applyProtection="1">
      <alignment horizontal="left" vertical="top" wrapText="1"/>
      <protection hidden="1"/>
    </xf>
    <xf numFmtId="0" fontId="44" fillId="7" borderId="55" xfId="1" applyFont="1" applyFill="1" applyBorder="1" applyAlignment="1" applyProtection="1">
      <alignment horizontal="left" vertical="top" wrapText="1"/>
      <protection hidden="1"/>
    </xf>
    <xf numFmtId="0" fontId="44" fillId="7" borderId="56" xfId="1" applyFont="1" applyFill="1" applyBorder="1" applyAlignment="1" applyProtection="1">
      <alignment horizontal="left" vertical="top" wrapText="1"/>
      <protection hidden="1"/>
    </xf>
    <xf numFmtId="0" fontId="44" fillId="7" borderId="57" xfId="1" applyFont="1" applyFill="1" applyBorder="1" applyAlignment="1" applyProtection="1">
      <alignment horizontal="left" vertical="top" wrapText="1"/>
      <protection hidden="1"/>
    </xf>
    <xf numFmtId="0" fontId="44" fillId="7" borderId="58" xfId="1" applyFont="1" applyFill="1" applyBorder="1" applyAlignment="1" applyProtection="1">
      <alignment horizontal="left" vertical="top" wrapText="1"/>
      <protection hidden="1"/>
    </xf>
    <xf numFmtId="0" fontId="50" fillId="0" borderId="128" xfId="1" applyFont="1" applyFill="1" applyBorder="1" applyAlignment="1" applyProtection="1">
      <alignment horizontal="center"/>
      <protection hidden="1"/>
    </xf>
    <xf numFmtId="0" fontId="50" fillId="0" borderId="133" xfId="1" applyFont="1" applyFill="1" applyBorder="1" applyAlignment="1" applyProtection="1">
      <alignment horizontal="center"/>
      <protection hidden="1"/>
    </xf>
    <xf numFmtId="0" fontId="63" fillId="5" borderId="26" xfId="1" applyFont="1" applyFill="1" applyBorder="1" applyAlignment="1" applyProtection="1">
      <alignment vertical="center"/>
      <protection hidden="1"/>
    </xf>
    <xf numFmtId="0" fontId="63" fillId="5" borderId="5" xfId="1" applyFont="1" applyFill="1" applyBorder="1" applyAlignment="1" applyProtection="1">
      <alignment vertical="center"/>
      <protection hidden="1"/>
    </xf>
    <xf numFmtId="0" fontId="63" fillId="8" borderId="50" xfId="1" applyFont="1" applyFill="1" applyBorder="1" applyAlignment="1" applyProtection="1">
      <alignment horizontal="left" vertical="center"/>
      <protection hidden="1"/>
    </xf>
    <xf numFmtId="0" fontId="63" fillId="8" borderId="17" xfId="1" applyFont="1" applyFill="1" applyBorder="1" applyAlignment="1" applyProtection="1">
      <alignment horizontal="left" vertical="center"/>
      <protection hidden="1"/>
    </xf>
    <xf numFmtId="0" fontId="63" fillId="8" borderId="18" xfId="1" applyFont="1" applyFill="1" applyBorder="1" applyAlignment="1" applyProtection="1">
      <alignment horizontal="left" vertical="center"/>
      <protection hidden="1"/>
    </xf>
    <xf numFmtId="0" fontId="47" fillId="2" borderId="52" xfId="1" applyFont="1" applyFill="1" applyBorder="1" applyAlignment="1" applyProtection="1">
      <alignment horizontal="left" vertical="center" shrinkToFit="1"/>
      <protection hidden="1"/>
    </xf>
    <xf numFmtId="0" fontId="47" fillId="2" borderId="0" xfId="1" applyFont="1" applyFill="1" applyBorder="1" applyAlignment="1" applyProtection="1">
      <alignment horizontal="left" vertical="center" shrinkToFit="1"/>
      <protection hidden="1"/>
    </xf>
    <xf numFmtId="0" fontId="47" fillId="2" borderId="5" xfId="1" applyFont="1" applyFill="1" applyBorder="1" applyAlignment="1" applyProtection="1">
      <alignment horizontal="left" vertical="center" shrinkToFit="1"/>
      <protection hidden="1"/>
    </xf>
    <xf numFmtId="0" fontId="47" fillId="2" borderId="6" xfId="1" applyFont="1" applyFill="1" applyBorder="1" applyAlignment="1" applyProtection="1">
      <alignment horizontal="left" vertical="center" shrinkToFit="1"/>
      <protection hidden="1"/>
    </xf>
    <xf numFmtId="0" fontId="30" fillId="3" borderId="52" xfId="1" applyFont="1" applyFill="1" applyBorder="1" applyAlignment="1" applyProtection="1">
      <alignment horizontal="center" vertical="center" wrapText="1"/>
      <protection hidden="1"/>
    </xf>
    <xf numFmtId="0" fontId="30" fillId="3" borderId="0" xfId="1" applyFont="1" applyFill="1" applyBorder="1" applyAlignment="1" applyProtection="1">
      <alignment horizontal="center" vertical="center" wrapText="1"/>
      <protection hidden="1"/>
    </xf>
    <xf numFmtId="0" fontId="30" fillId="3" borderId="51" xfId="1" applyFont="1" applyFill="1" applyBorder="1" applyAlignment="1" applyProtection="1">
      <alignment horizontal="center" vertical="center" wrapText="1"/>
      <protection hidden="1"/>
    </xf>
    <xf numFmtId="0" fontId="30" fillId="3" borderId="4" xfId="1" applyFont="1" applyFill="1" applyBorder="1" applyAlignment="1" applyProtection="1">
      <alignment horizontal="center" vertical="center" wrapText="1"/>
      <protection hidden="1"/>
    </xf>
    <xf numFmtId="0" fontId="30" fillId="3" borderId="5" xfId="1" applyFont="1" applyFill="1" applyBorder="1" applyAlignment="1" applyProtection="1">
      <alignment horizontal="center" vertical="center" wrapText="1"/>
      <protection hidden="1"/>
    </xf>
    <xf numFmtId="0" fontId="30" fillId="3" borderId="6" xfId="1" applyFont="1" applyFill="1" applyBorder="1" applyAlignment="1" applyProtection="1">
      <alignment horizontal="center" vertical="center" wrapText="1"/>
      <protection hidden="1"/>
    </xf>
    <xf numFmtId="0" fontId="26" fillId="0" borderId="4" xfId="1" applyFont="1" applyFill="1" applyBorder="1" applyAlignment="1" applyProtection="1">
      <alignment horizontal="center" vertical="center" wrapText="1"/>
      <protection hidden="1"/>
    </xf>
    <xf numFmtId="0" fontId="26" fillId="0" borderId="6" xfId="1" applyFont="1" applyFill="1" applyBorder="1" applyAlignment="1" applyProtection="1">
      <alignment horizontal="center" vertical="center" wrapText="1"/>
      <protection hidden="1"/>
    </xf>
    <xf numFmtId="0" fontId="35" fillId="2" borderId="134" xfId="1" applyFont="1" applyFill="1" applyBorder="1" applyAlignment="1" applyProtection="1">
      <alignment horizontal="left" vertical="center" wrapText="1"/>
      <protection hidden="1"/>
    </xf>
    <xf numFmtId="0" fontId="35" fillId="2" borderId="139" xfId="1" applyFont="1" applyFill="1" applyBorder="1" applyAlignment="1" applyProtection="1">
      <alignment horizontal="left" vertical="center" wrapText="1"/>
      <protection hidden="1"/>
    </xf>
    <xf numFmtId="0" fontId="35" fillId="2" borderId="140" xfId="1" applyFont="1" applyFill="1" applyBorder="1" applyAlignment="1" applyProtection="1">
      <alignment horizontal="left" vertical="center" wrapText="1"/>
      <protection hidden="1"/>
    </xf>
    <xf numFmtId="0" fontId="35" fillId="2" borderId="10" xfId="1" applyFont="1" applyFill="1" applyBorder="1" applyAlignment="1" applyProtection="1">
      <alignment horizontal="left" vertical="center" wrapText="1"/>
      <protection hidden="1"/>
    </xf>
    <xf numFmtId="0" fontId="35" fillId="2" borderId="11" xfId="1" applyFont="1" applyFill="1" applyBorder="1" applyAlignment="1" applyProtection="1">
      <alignment horizontal="left" vertical="center" wrapText="1"/>
      <protection hidden="1"/>
    </xf>
    <xf numFmtId="0" fontId="35" fillId="2" borderId="12" xfId="1" applyFont="1" applyFill="1" applyBorder="1" applyAlignment="1" applyProtection="1">
      <alignment horizontal="left" vertical="center" wrapText="1"/>
      <protection hidden="1"/>
    </xf>
    <xf numFmtId="0" fontId="63" fillId="5" borderId="13" xfId="1" applyFont="1" applyFill="1" applyBorder="1" applyAlignment="1" applyProtection="1">
      <alignment vertical="center" wrapText="1"/>
      <protection hidden="1"/>
    </xf>
    <xf numFmtId="0" fontId="63" fillId="5" borderId="14" xfId="1" applyFont="1" applyFill="1" applyBorder="1" applyAlignment="1" applyProtection="1">
      <alignment vertical="center" wrapText="1"/>
      <protection hidden="1"/>
    </xf>
    <xf numFmtId="0" fontId="63" fillId="5" borderId="15" xfId="1" applyFont="1" applyFill="1" applyBorder="1" applyAlignment="1" applyProtection="1">
      <alignment vertical="center" wrapText="1"/>
      <protection hidden="1"/>
    </xf>
    <xf numFmtId="0" fontId="95" fillId="2" borderId="17" xfId="1" applyFont="1" applyFill="1" applyBorder="1" applyAlignment="1" applyProtection="1">
      <alignment vertical="center" wrapText="1"/>
      <protection hidden="1"/>
    </xf>
    <xf numFmtId="0" fontId="95" fillId="2" borderId="18" xfId="1" applyFont="1" applyFill="1" applyBorder="1" applyAlignment="1" applyProtection="1">
      <alignment vertical="center" wrapText="1"/>
      <protection hidden="1"/>
    </xf>
    <xf numFmtId="0" fontId="26" fillId="2" borderId="2" xfId="1" applyFont="1" applyFill="1" applyBorder="1" applyAlignment="1" applyProtection="1">
      <alignment horizontal="left" vertical="center" wrapText="1"/>
      <protection hidden="1"/>
    </xf>
    <xf numFmtId="0" fontId="26" fillId="2" borderId="1" xfId="1" applyFont="1" applyFill="1" applyBorder="1" applyAlignment="1" applyProtection="1">
      <alignment horizontal="left" vertical="center" wrapText="1"/>
      <protection hidden="1"/>
    </xf>
    <xf numFmtId="0" fontId="26" fillId="2" borderId="3" xfId="1" applyFont="1" applyFill="1" applyBorder="1" applyAlignment="1" applyProtection="1">
      <alignment horizontal="left" vertical="center" wrapText="1"/>
      <protection hidden="1"/>
    </xf>
    <xf numFmtId="0" fontId="38" fillId="2" borderId="2" xfId="1" applyFont="1" applyFill="1" applyBorder="1" applyAlignment="1" applyProtection="1">
      <alignment horizontal="left" vertical="center" wrapText="1"/>
      <protection hidden="1"/>
    </xf>
    <xf numFmtId="0" fontId="38" fillId="2" borderId="1" xfId="1" applyFont="1" applyFill="1" applyBorder="1" applyAlignment="1" applyProtection="1">
      <alignment horizontal="left" vertical="center" wrapText="1"/>
      <protection hidden="1"/>
    </xf>
    <xf numFmtId="0" fontId="38" fillId="2" borderId="3" xfId="1" applyFont="1" applyFill="1" applyBorder="1" applyAlignment="1" applyProtection="1">
      <alignment horizontal="left" vertical="center" wrapText="1"/>
      <protection hidden="1"/>
    </xf>
    <xf numFmtId="38" fontId="115" fillId="0" borderId="127" xfId="2" applyFont="1" applyBorder="1" applyAlignment="1" applyProtection="1">
      <alignment horizontal="center" vertical="center" textRotation="255" shrinkToFit="1"/>
      <protection hidden="1"/>
    </xf>
    <xf numFmtId="38" fontId="115" fillId="0" borderId="133" xfId="2" applyFont="1" applyBorder="1" applyAlignment="1" applyProtection="1">
      <alignment horizontal="center" vertical="center" textRotation="255" shrinkToFit="1"/>
      <protection hidden="1"/>
    </xf>
    <xf numFmtId="0" fontId="30" fillId="0" borderId="60" xfId="2" applyNumberFormat="1" applyFont="1" applyBorder="1" applyAlignment="1" applyProtection="1">
      <alignment horizontal="center" vertical="center" textRotation="255" shrinkToFit="1"/>
      <protection hidden="1"/>
    </xf>
    <xf numFmtId="0" fontId="30" fillId="0" borderId="61" xfId="2" applyNumberFormat="1" applyFont="1" applyBorder="1" applyAlignment="1" applyProtection="1">
      <alignment horizontal="center" vertical="center" textRotation="255" shrinkToFit="1"/>
      <protection hidden="1"/>
    </xf>
    <xf numFmtId="0" fontId="115" fillId="0" borderId="127" xfId="1" applyFont="1" applyBorder="1" applyAlignment="1" applyProtection="1">
      <alignment horizontal="center" vertical="center"/>
      <protection hidden="1"/>
    </xf>
    <xf numFmtId="0" fontId="115" fillId="0" borderId="130" xfId="1" applyFont="1" applyBorder="1" applyAlignment="1" applyProtection="1">
      <alignment horizontal="center" vertical="center"/>
      <protection hidden="1"/>
    </xf>
    <xf numFmtId="0" fontId="26" fillId="2" borderId="52" xfId="1" applyFont="1" applyFill="1" applyBorder="1" applyAlignment="1" applyProtection="1">
      <alignment horizontal="left" vertical="center" shrinkToFit="1"/>
      <protection hidden="1"/>
    </xf>
    <xf numFmtId="0" fontId="26" fillId="2" borderId="0" xfId="1" applyFont="1" applyFill="1" applyBorder="1" applyAlignment="1" applyProtection="1">
      <alignment horizontal="left" vertical="center" shrinkToFit="1"/>
      <protection hidden="1"/>
    </xf>
    <xf numFmtId="0" fontId="26" fillId="2" borderId="5" xfId="1" applyFont="1" applyFill="1" applyBorder="1" applyAlignment="1" applyProtection="1">
      <alignment horizontal="left" vertical="center" shrinkToFit="1"/>
      <protection hidden="1"/>
    </xf>
    <xf numFmtId="0" fontId="26" fillId="2" borderId="6" xfId="1" applyFont="1" applyFill="1" applyBorder="1" applyAlignment="1" applyProtection="1">
      <alignment horizontal="left" vertical="center" shrinkToFit="1"/>
      <protection hidden="1"/>
    </xf>
    <xf numFmtId="0" fontId="112" fillId="0" borderId="131" xfId="1" applyFont="1" applyBorder="1" applyAlignment="1" applyProtection="1">
      <alignment horizontal="center" vertical="center"/>
      <protection hidden="1"/>
    </xf>
    <xf numFmtId="0" fontId="112" fillId="0" borderId="130" xfId="1" applyFont="1" applyBorder="1" applyAlignment="1" applyProtection="1">
      <alignment horizontal="center" vertical="center"/>
      <protection hidden="1"/>
    </xf>
    <xf numFmtId="0" fontId="112" fillId="0" borderId="133" xfId="1" applyFont="1" applyBorder="1" applyAlignment="1" applyProtection="1">
      <alignment horizontal="center" vertical="center"/>
      <protection hidden="1"/>
    </xf>
    <xf numFmtId="0" fontId="63" fillId="5" borderId="52" xfId="1" applyFont="1" applyFill="1" applyBorder="1" applyAlignment="1" applyProtection="1">
      <alignment horizontal="left" vertical="center"/>
      <protection hidden="1"/>
    </xf>
    <xf numFmtId="0" fontId="63" fillId="5" borderId="0" xfId="1" applyFont="1" applyFill="1" applyBorder="1" applyAlignment="1" applyProtection="1">
      <alignment horizontal="left" vertical="center"/>
      <protection hidden="1"/>
    </xf>
    <xf numFmtId="0" fontId="63" fillId="5" borderId="55" xfId="1" applyFont="1" applyFill="1" applyBorder="1" applyAlignment="1" applyProtection="1">
      <alignment horizontal="left" vertical="center"/>
      <protection hidden="1"/>
    </xf>
    <xf numFmtId="0" fontId="35" fillId="0" borderId="127" xfId="1" applyFont="1" applyBorder="1" applyAlignment="1" applyProtection="1">
      <alignment vertical="center"/>
      <protection hidden="1"/>
    </xf>
    <xf numFmtId="0" fontId="35" fillId="0" borderId="128" xfId="1" applyFont="1" applyBorder="1" applyAlignment="1" applyProtection="1">
      <alignment vertical="center"/>
      <protection hidden="1"/>
    </xf>
    <xf numFmtId="0" fontId="35" fillId="0" borderId="133" xfId="1" applyFont="1" applyBorder="1" applyAlignment="1" applyProtection="1">
      <alignment vertical="center"/>
      <protection hidden="1"/>
    </xf>
    <xf numFmtId="0" fontId="112" fillId="0" borderId="53" xfId="1" applyFont="1" applyBorder="1" applyAlignment="1" applyProtection="1">
      <alignment horizontal="center" vertical="center"/>
      <protection hidden="1"/>
    </xf>
    <xf numFmtId="0" fontId="112" fillId="0" borderId="159" xfId="1" applyFont="1" applyBorder="1" applyAlignment="1" applyProtection="1">
      <alignment horizontal="center" vertical="center"/>
      <protection hidden="1"/>
    </xf>
    <xf numFmtId="0" fontId="112" fillId="0" borderId="56" xfId="1" applyFont="1" applyBorder="1" applyAlignment="1" applyProtection="1">
      <alignment horizontal="center" vertical="center"/>
      <protection hidden="1"/>
    </xf>
    <xf numFmtId="0" fontId="112" fillId="0" borderId="157" xfId="1" applyFont="1" applyBorder="1" applyAlignment="1" applyProtection="1">
      <alignment horizontal="center" vertical="center"/>
      <protection hidden="1"/>
    </xf>
    <xf numFmtId="0" fontId="63" fillId="5" borderId="52" xfId="1" applyFont="1" applyFill="1" applyBorder="1" applyAlignment="1" applyProtection="1">
      <alignment horizontal="left" vertical="center" shrinkToFit="1"/>
      <protection hidden="1"/>
    </xf>
    <xf numFmtId="0" fontId="63" fillId="5" borderId="0" xfId="1" applyFont="1" applyFill="1" applyBorder="1" applyAlignment="1" applyProtection="1">
      <alignment horizontal="left" vertical="center" shrinkToFit="1"/>
      <protection hidden="1"/>
    </xf>
    <xf numFmtId="0" fontId="63" fillId="5" borderId="55" xfId="1" applyFont="1" applyFill="1" applyBorder="1" applyAlignment="1" applyProtection="1">
      <alignment horizontal="left" vertical="center" shrinkToFit="1"/>
      <protection hidden="1"/>
    </xf>
    <xf numFmtId="0" fontId="47" fillId="2" borderId="52" xfId="1" applyFont="1" applyFill="1" applyBorder="1" applyAlignment="1" applyProtection="1">
      <alignment vertical="top" wrapText="1"/>
      <protection hidden="1"/>
    </xf>
    <xf numFmtId="0" fontId="47" fillId="2" borderId="0" xfId="1" applyFont="1" applyFill="1" applyBorder="1" applyAlignment="1" applyProtection="1">
      <alignment vertical="top" wrapText="1"/>
      <protection hidden="1"/>
    </xf>
    <xf numFmtId="0" fontId="47" fillId="2" borderId="55" xfId="1" applyFont="1" applyFill="1" applyBorder="1" applyAlignment="1" applyProtection="1">
      <alignment vertical="top" wrapText="1"/>
      <protection hidden="1"/>
    </xf>
    <xf numFmtId="0" fontId="47" fillId="2" borderId="52" xfId="1" applyFont="1" applyFill="1" applyBorder="1" applyAlignment="1" applyProtection="1">
      <alignment horizontal="center" vertical="center" shrinkToFit="1"/>
      <protection hidden="1"/>
    </xf>
    <xf numFmtId="0" fontId="0" fillId="0" borderId="0" xfId="0" applyBorder="1" applyAlignment="1">
      <alignment horizontal="center"/>
    </xf>
    <xf numFmtId="0" fontId="23" fillId="0" borderId="164" xfId="1" applyFont="1" applyFill="1" applyBorder="1" applyAlignment="1" applyProtection="1">
      <alignment horizontal="center" vertical="center"/>
      <protection hidden="1"/>
    </xf>
    <xf numFmtId="0" fontId="92" fillId="0" borderId="60" xfId="1" applyFont="1" applyFill="1" applyBorder="1" applyAlignment="1" applyProtection="1">
      <alignment horizontal="center" vertical="center" shrinkToFit="1"/>
      <protection hidden="1"/>
    </xf>
    <xf numFmtId="0" fontId="92" fillId="0" borderId="1" xfId="1" applyFont="1" applyFill="1" applyBorder="1" applyAlignment="1" applyProtection="1">
      <alignment horizontal="center" vertical="center" shrinkToFit="1"/>
      <protection hidden="1"/>
    </xf>
    <xf numFmtId="0" fontId="92" fillId="0" borderId="165" xfId="1" applyFont="1" applyFill="1" applyBorder="1" applyAlignment="1" applyProtection="1">
      <alignment horizontal="center" vertical="center" shrinkToFit="1"/>
      <protection hidden="1"/>
    </xf>
    <xf numFmtId="0" fontId="92" fillId="0" borderId="166" xfId="1" applyFont="1" applyFill="1" applyBorder="1" applyAlignment="1" applyProtection="1">
      <alignment horizontal="center" vertical="center" shrinkToFit="1"/>
      <protection hidden="1"/>
    </xf>
    <xf numFmtId="0" fontId="92" fillId="0" borderId="5" xfId="1" applyFont="1" applyFill="1" applyBorder="1" applyAlignment="1" applyProtection="1">
      <alignment horizontal="center" vertical="center" shrinkToFit="1"/>
      <protection hidden="1"/>
    </xf>
    <xf numFmtId="0" fontId="92" fillId="0" borderId="167" xfId="1" applyFont="1" applyFill="1" applyBorder="1" applyAlignment="1" applyProtection="1">
      <alignment horizontal="center" vertical="center" shrinkToFit="1"/>
      <protection hidden="1"/>
    </xf>
    <xf numFmtId="0" fontId="47" fillId="2" borderId="5" xfId="1" applyFont="1" applyFill="1" applyBorder="1" applyAlignment="1" applyProtection="1">
      <alignment vertical="top" wrapText="1"/>
      <protection hidden="1"/>
    </xf>
    <xf numFmtId="0" fontId="47" fillId="2" borderId="161" xfId="1" applyFont="1" applyFill="1" applyBorder="1" applyAlignment="1" applyProtection="1">
      <alignment vertical="top" wrapText="1"/>
      <protection hidden="1"/>
    </xf>
    <xf numFmtId="0" fontId="47" fillId="2" borderId="0" xfId="1" applyFont="1" applyFill="1" applyBorder="1" applyAlignment="1" applyProtection="1">
      <alignment vertical="center" wrapText="1"/>
      <protection hidden="1"/>
    </xf>
    <xf numFmtId="0" fontId="47" fillId="2" borderId="55" xfId="1" applyFont="1" applyFill="1" applyBorder="1" applyAlignment="1" applyProtection="1">
      <alignment vertical="center" wrapText="1"/>
      <protection hidden="1"/>
    </xf>
    <xf numFmtId="0" fontId="47" fillId="2" borderId="0" xfId="1" applyFont="1" applyFill="1" applyBorder="1" applyAlignment="1" applyProtection="1">
      <alignment horizontal="center" vertical="center" shrinkToFit="1"/>
      <protection hidden="1"/>
    </xf>
    <xf numFmtId="0" fontId="47" fillId="2" borderId="0" xfId="1" applyFont="1" applyFill="1" applyAlignment="1" applyProtection="1">
      <alignment vertical="center" wrapText="1"/>
      <protection hidden="1"/>
    </xf>
    <xf numFmtId="0" fontId="47" fillId="2" borderId="5" xfId="1" applyFont="1" applyFill="1" applyBorder="1" applyAlignment="1" applyProtection="1">
      <alignment vertical="center" wrapText="1"/>
      <protection hidden="1"/>
    </xf>
    <xf numFmtId="0" fontId="47" fillId="2" borderId="161" xfId="1" applyFont="1" applyFill="1" applyBorder="1" applyAlignment="1" applyProtection="1">
      <alignment vertical="center" wrapText="1"/>
      <protection hidden="1"/>
    </xf>
    <xf numFmtId="0" fontId="47" fillId="2" borderId="52" xfId="1" applyFont="1" applyFill="1" applyBorder="1" applyAlignment="1" applyProtection="1">
      <alignment horizontal="center" vertical="top" wrapText="1"/>
      <protection hidden="1"/>
    </xf>
    <xf numFmtId="0" fontId="47" fillId="2" borderId="0" xfId="1" applyFont="1" applyFill="1" applyBorder="1" applyAlignment="1" applyProtection="1">
      <alignment horizontal="center" vertical="top" wrapText="1"/>
      <protection hidden="1"/>
    </xf>
    <xf numFmtId="0" fontId="47" fillId="2" borderId="4" xfId="1" applyFont="1" applyFill="1" applyBorder="1" applyAlignment="1" applyProtection="1">
      <alignment horizontal="center" vertical="center" wrapText="1"/>
      <protection hidden="1"/>
    </xf>
    <xf numFmtId="0" fontId="47" fillId="2" borderId="5" xfId="1" applyFont="1" applyFill="1" applyBorder="1" applyAlignment="1" applyProtection="1">
      <alignment horizontal="center" vertical="center" wrapText="1"/>
      <protection hidden="1"/>
    </xf>
    <xf numFmtId="0" fontId="52" fillId="0" borderId="53" xfId="1" applyFont="1" applyBorder="1" applyAlignment="1" applyProtection="1">
      <alignment horizontal="center" vertical="center"/>
      <protection hidden="1"/>
    </xf>
    <xf numFmtId="0" fontId="52" fillId="0" borderId="54" xfId="1" applyFont="1" applyBorder="1" applyAlignment="1" applyProtection="1">
      <alignment horizontal="center" vertical="center"/>
      <protection hidden="1"/>
    </xf>
    <xf numFmtId="0" fontId="52" fillId="0" borderId="153" xfId="1" applyFont="1" applyBorder="1" applyAlignment="1" applyProtection="1">
      <alignment horizontal="center" vertical="center"/>
      <protection hidden="1"/>
    </xf>
    <xf numFmtId="0" fontId="52" fillId="0" borderId="55" xfId="1" applyFont="1" applyBorder="1" applyAlignment="1" applyProtection="1">
      <alignment horizontal="center" vertical="center"/>
      <protection hidden="1"/>
    </xf>
    <xf numFmtId="0" fontId="52" fillId="0" borderId="56" xfId="1" applyFont="1" applyBorder="1" applyAlignment="1" applyProtection="1">
      <alignment horizontal="center" vertical="center"/>
      <protection hidden="1"/>
    </xf>
    <xf numFmtId="0" fontId="52" fillId="0" borderId="58" xfId="1" applyFont="1" applyBorder="1" applyAlignment="1" applyProtection="1">
      <alignment horizontal="center" vertical="center"/>
      <protection hidden="1"/>
    </xf>
    <xf numFmtId="0" fontId="47" fillId="2" borderId="0" xfId="1" applyFont="1" applyFill="1" applyBorder="1" applyAlignment="1" applyProtection="1">
      <alignment vertical="top" wrapText="1" shrinkToFit="1"/>
      <protection hidden="1"/>
    </xf>
    <xf numFmtId="0" fontId="47" fillId="2" borderId="55" xfId="1" applyFont="1" applyFill="1" applyBorder="1" applyAlignment="1" applyProtection="1">
      <alignment vertical="top" wrapText="1" shrinkToFit="1"/>
      <protection hidden="1"/>
    </xf>
    <xf numFmtId="0" fontId="26" fillId="2" borderId="4" xfId="1" applyFont="1" applyFill="1" applyBorder="1" applyAlignment="1" applyProtection="1">
      <alignment horizontal="left" vertical="center" wrapText="1"/>
      <protection hidden="1"/>
    </xf>
    <xf numFmtId="0" fontId="33" fillId="0" borderId="259" xfId="1" applyNumberFormat="1" applyFont="1" applyFill="1" applyBorder="1" applyAlignment="1" applyProtection="1">
      <alignment horizontal="center" vertical="center"/>
      <protection hidden="1"/>
    </xf>
    <xf numFmtId="0" fontId="33" fillId="0" borderId="260" xfId="1" applyNumberFormat="1" applyFont="1" applyFill="1" applyBorder="1" applyAlignment="1" applyProtection="1">
      <alignment horizontal="center" vertical="center"/>
      <protection hidden="1"/>
    </xf>
    <xf numFmtId="0" fontId="33" fillId="0" borderId="262" xfId="1" applyNumberFormat="1" applyFont="1" applyFill="1" applyBorder="1" applyAlignment="1" applyProtection="1">
      <alignment horizontal="center" vertical="center"/>
      <protection hidden="1"/>
    </xf>
    <xf numFmtId="0" fontId="33" fillId="0" borderId="263" xfId="1" applyNumberFormat="1" applyFont="1" applyFill="1" applyBorder="1" applyAlignment="1" applyProtection="1">
      <alignment horizontal="center" vertical="center"/>
      <protection hidden="1"/>
    </xf>
    <xf numFmtId="0" fontId="33" fillId="0" borderId="265" xfId="1" applyNumberFormat="1" applyFont="1" applyFill="1" applyBorder="1" applyAlignment="1" applyProtection="1">
      <alignment horizontal="center" vertical="center"/>
      <protection hidden="1"/>
    </xf>
    <xf numFmtId="0" fontId="33" fillId="0" borderId="266" xfId="1" applyNumberFormat="1" applyFont="1" applyFill="1" applyBorder="1" applyAlignment="1" applyProtection="1">
      <alignment horizontal="center" vertical="center"/>
      <protection hidden="1"/>
    </xf>
    <xf numFmtId="49" fontId="33" fillId="0" borderId="260" xfId="1" applyNumberFormat="1" applyFont="1" applyFill="1" applyBorder="1" applyAlignment="1" applyProtection="1">
      <alignment horizontal="center" vertical="center"/>
      <protection hidden="1"/>
    </xf>
    <xf numFmtId="49" fontId="33" fillId="0" borderId="261" xfId="1" applyNumberFormat="1" applyFont="1" applyFill="1" applyBorder="1" applyAlignment="1" applyProtection="1">
      <alignment horizontal="center" vertical="center"/>
      <protection hidden="1"/>
    </xf>
    <xf numFmtId="49" fontId="33" fillId="0" borderId="263" xfId="1" applyNumberFormat="1" applyFont="1" applyFill="1" applyBorder="1" applyAlignment="1" applyProtection="1">
      <alignment horizontal="center" vertical="center"/>
      <protection hidden="1"/>
    </xf>
    <xf numFmtId="49" fontId="33" fillId="0" borderId="264" xfId="1" applyNumberFormat="1" applyFont="1" applyFill="1" applyBorder="1" applyAlignment="1" applyProtection="1">
      <alignment horizontal="center" vertical="center"/>
      <protection hidden="1"/>
    </xf>
    <xf numFmtId="49" fontId="33" fillId="0" borderId="266" xfId="1" applyNumberFormat="1" applyFont="1" applyFill="1" applyBorder="1" applyAlignment="1" applyProtection="1">
      <alignment horizontal="center" vertical="center"/>
      <protection hidden="1"/>
    </xf>
    <xf numFmtId="49" fontId="33" fillId="0" borderId="267" xfId="1" applyNumberFormat="1" applyFont="1" applyFill="1" applyBorder="1" applyAlignment="1" applyProtection="1">
      <alignment horizontal="center" vertical="center"/>
      <protection hidden="1"/>
    </xf>
    <xf numFmtId="0" fontId="35" fillId="0" borderId="53" xfId="1" applyFont="1" applyBorder="1" applyAlignment="1" applyProtection="1">
      <alignment horizontal="center" vertical="center"/>
      <protection hidden="1"/>
    </xf>
    <xf numFmtId="0" fontId="35" fillId="0" borderId="160" xfId="1" applyFont="1" applyBorder="1" applyAlignment="1" applyProtection="1">
      <alignment horizontal="center" vertical="center"/>
      <protection hidden="1"/>
    </xf>
    <xf numFmtId="0" fontId="35" fillId="0" borderId="54" xfId="1" applyFont="1" applyBorder="1" applyAlignment="1" applyProtection="1">
      <alignment horizontal="center" vertical="center"/>
      <protection hidden="1"/>
    </xf>
    <xf numFmtId="0" fontId="35" fillId="0" borderId="153"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35" fillId="0" borderId="55" xfId="1" applyFont="1" applyBorder="1" applyAlignment="1" applyProtection="1">
      <alignment horizontal="center" vertical="center"/>
      <protection hidden="1"/>
    </xf>
    <xf numFmtId="0" fontId="35" fillId="0" borderId="56" xfId="1" applyFont="1" applyBorder="1" applyAlignment="1" applyProtection="1">
      <alignment horizontal="center" vertical="center"/>
      <protection hidden="1"/>
    </xf>
    <xf numFmtId="0" fontId="35" fillId="0" borderId="57" xfId="1" applyFont="1" applyBorder="1" applyAlignment="1" applyProtection="1">
      <alignment horizontal="center" vertical="center"/>
      <protection hidden="1"/>
    </xf>
    <xf numFmtId="0" fontId="35" fillId="0" borderId="58" xfId="1" applyFont="1" applyBorder="1" applyAlignment="1" applyProtection="1">
      <alignment horizontal="center" vertical="center"/>
      <protection hidden="1"/>
    </xf>
    <xf numFmtId="0" fontId="46" fillId="0" borderId="254" xfId="1" applyFont="1" applyBorder="1" applyAlignment="1" applyProtection="1">
      <alignment horizontal="left" vertical="center" wrapText="1"/>
      <protection hidden="1"/>
    </xf>
    <xf numFmtId="0" fontId="46" fillId="0" borderId="108" xfId="1" applyFont="1" applyBorder="1" applyAlignment="1" applyProtection="1">
      <alignment horizontal="left" vertical="center" wrapText="1"/>
      <protection hidden="1"/>
    </xf>
    <xf numFmtId="0" fontId="46" fillId="0" borderId="255" xfId="1" applyFont="1" applyBorder="1" applyAlignment="1" applyProtection="1">
      <alignment horizontal="left" vertical="center" wrapText="1"/>
      <protection hidden="1"/>
    </xf>
    <xf numFmtId="0" fontId="46" fillId="0" borderId="256" xfId="1" applyFont="1" applyBorder="1" applyAlignment="1" applyProtection="1">
      <alignment horizontal="left" vertical="center" wrapText="1"/>
      <protection hidden="1"/>
    </xf>
    <xf numFmtId="0" fontId="46" fillId="0" borderId="257" xfId="1" applyFont="1" applyBorder="1" applyAlignment="1" applyProtection="1">
      <alignment horizontal="left" vertical="center" wrapText="1"/>
      <protection hidden="1"/>
    </xf>
    <xf numFmtId="0" fontId="46" fillId="0" borderId="258" xfId="1" applyFont="1" applyBorder="1" applyAlignment="1" applyProtection="1">
      <alignment horizontal="left" vertical="center" wrapText="1"/>
      <protection hidden="1"/>
    </xf>
    <xf numFmtId="0" fontId="31" fillId="5" borderId="0" xfId="1" applyFont="1" applyFill="1" applyBorder="1" applyAlignment="1" applyProtection="1">
      <alignment horizontal="left" vertical="center" shrinkToFit="1"/>
      <protection hidden="1"/>
    </xf>
    <xf numFmtId="0" fontId="42" fillId="4" borderId="3" xfId="1" applyFont="1" applyFill="1" applyBorder="1" applyAlignment="1" applyProtection="1">
      <alignment horizontal="center" vertical="center"/>
      <protection hidden="1"/>
    </xf>
    <xf numFmtId="0" fontId="42" fillId="4" borderId="103" xfId="1" applyFont="1" applyFill="1" applyBorder="1" applyAlignment="1" applyProtection="1">
      <alignment horizontal="center" vertical="center"/>
      <protection hidden="1"/>
    </xf>
    <xf numFmtId="0" fontId="42" fillId="4" borderId="62" xfId="1" applyFont="1" applyFill="1" applyBorder="1" applyAlignment="1" applyProtection="1">
      <alignment horizontal="center" vertical="center"/>
      <protection hidden="1"/>
    </xf>
    <xf numFmtId="0" fontId="42" fillId="4" borderId="138" xfId="1" applyFont="1" applyFill="1" applyBorder="1" applyAlignment="1" applyProtection="1">
      <alignment horizontal="center" vertical="center"/>
      <protection hidden="1"/>
    </xf>
    <xf numFmtId="0" fontId="52" fillId="0" borderId="39" xfId="1" applyFont="1" applyBorder="1" applyAlignment="1" applyProtection="1">
      <alignment horizontal="center" vertical="center"/>
      <protection hidden="1"/>
    </xf>
    <xf numFmtId="0" fontId="52" fillId="0" borderId="103" xfId="1" applyFont="1" applyBorder="1" applyAlignment="1" applyProtection="1">
      <alignment horizontal="center" vertical="center"/>
      <protection hidden="1"/>
    </xf>
    <xf numFmtId="49" fontId="53" fillId="2" borderId="39" xfId="1" applyNumberFormat="1" applyFont="1" applyFill="1" applyBorder="1" applyAlignment="1" applyProtection="1">
      <alignment horizontal="center" vertical="center"/>
      <protection hidden="1"/>
    </xf>
    <xf numFmtId="49" fontId="53" fillId="2" borderId="103" xfId="1" applyNumberFormat="1" applyFont="1" applyFill="1" applyBorder="1" applyAlignment="1" applyProtection="1">
      <alignment horizontal="center" vertical="center"/>
      <protection hidden="1"/>
    </xf>
    <xf numFmtId="0" fontId="53" fillId="2" borderId="39" xfId="1" applyFont="1" applyFill="1" applyBorder="1" applyAlignment="1" applyProtection="1">
      <alignment horizontal="center" vertical="center"/>
      <protection hidden="1"/>
    </xf>
    <xf numFmtId="0" fontId="53" fillId="2" borderId="103" xfId="1" applyFont="1" applyFill="1" applyBorder="1" applyAlignment="1" applyProtection="1">
      <alignment horizontal="center" vertical="center"/>
      <protection hidden="1"/>
    </xf>
    <xf numFmtId="0" fontId="53" fillId="2" borderId="39" xfId="1" applyFont="1" applyFill="1" applyBorder="1" applyAlignment="1" applyProtection="1">
      <alignment horizontal="center" vertical="center" wrapText="1"/>
      <protection hidden="1"/>
    </xf>
    <xf numFmtId="0" fontId="52" fillId="2" borderId="53" xfId="1" applyFont="1" applyFill="1" applyBorder="1" applyAlignment="1" applyProtection="1">
      <alignment horizontal="left" vertical="center" wrapText="1"/>
      <protection hidden="1"/>
    </xf>
    <xf numFmtId="0" fontId="52" fillId="2" borderId="160" xfId="1" applyFont="1" applyFill="1" applyBorder="1" applyAlignment="1" applyProtection="1">
      <alignment horizontal="left" vertical="center" wrapText="1"/>
      <protection hidden="1"/>
    </xf>
    <xf numFmtId="0" fontId="52" fillId="2" borderId="54" xfId="1" applyFont="1" applyFill="1" applyBorder="1" applyAlignment="1" applyProtection="1">
      <alignment horizontal="left" vertical="center" wrapText="1"/>
      <protection hidden="1"/>
    </xf>
    <xf numFmtId="0" fontId="52" fillId="2" borderId="153" xfId="1" applyFont="1" applyFill="1" applyBorder="1" applyAlignment="1" applyProtection="1">
      <alignment horizontal="left" vertical="center" wrapText="1"/>
      <protection hidden="1"/>
    </xf>
    <xf numFmtId="0" fontId="52" fillId="2" borderId="0" xfId="1" applyFont="1" applyFill="1" applyBorder="1" applyAlignment="1" applyProtection="1">
      <alignment horizontal="left" vertical="center" wrapText="1"/>
      <protection hidden="1"/>
    </xf>
    <xf numFmtId="0" fontId="52" fillId="2" borderId="55" xfId="1" applyFont="1" applyFill="1" applyBorder="1" applyAlignment="1" applyProtection="1">
      <alignment horizontal="left" vertical="center" wrapText="1"/>
      <protection hidden="1"/>
    </xf>
    <xf numFmtId="0" fontId="52" fillId="2" borderId="268" xfId="1" applyFont="1" applyFill="1" applyBorder="1" applyAlignment="1" applyProtection="1">
      <alignment horizontal="left" vertical="center" wrapText="1"/>
      <protection hidden="1"/>
    </xf>
    <xf numFmtId="0" fontId="52" fillId="2" borderId="112" xfId="1" applyFont="1" applyFill="1" applyBorder="1" applyAlignment="1" applyProtection="1">
      <alignment horizontal="left" vertical="center" wrapText="1"/>
      <protection hidden="1"/>
    </xf>
    <xf numFmtId="0" fontId="52" fillId="2" borderId="194" xfId="1" applyFont="1" applyFill="1" applyBorder="1" applyAlignment="1" applyProtection="1">
      <alignment horizontal="left" vertical="center" wrapText="1"/>
      <protection hidden="1"/>
    </xf>
    <xf numFmtId="0" fontId="53" fillId="2" borderId="103" xfId="1" applyFont="1" applyFill="1" applyBorder="1" applyAlignment="1" applyProtection="1">
      <alignment horizontal="center" vertical="center" wrapText="1"/>
      <protection hidden="1"/>
    </xf>
    <xf numFmtId="0" fontId="52" fillId="0" borderId="144" xfId="1" applyFont="1" applyBorder="1" applyAlignment="1" applyProtection="1">
      <alignment horizontal="center" vertical="center"/>
      <protection hidden="1"/>
    </xf>
    <xf numFmtId="0" fontId="52" fillId="0" borderId="146" xfId="1" applyFont="1" applyBorder="1" applyAlignment="1" applyProtection="1">
      <alignment horizontal="center" vertical="center"/>
      <protection hidden="1"/>
    </xf>
    <xf numFmtId="0" fontId="52" fillId="0" borderId="147" xfId="1" applyFont="1" applyBorder="1" applyAlignment="1" applyProtection="1">
      <alignment horizontal="center" vertical="center"/>
      <protection hidden="1"/>
    </xf>
    <xf numFmtId="49" fontId="53" fillId="2" borderId="147" xfId="1" applyNumberFormat="1" applyFont="1" applyFill="1" applyBorder="1" applyAlignment="1" applyProtection="1">
      <alignment horizontal="center" vertical="center"/>
      <protection hidden="1"/>
    </xf>
    <xf numFmtId="0" fontId="53" fillId="2" borderId="145" xfId="1" applyFont="1" applyFill="1" applyBorder="1" applyAlignment="1" applyProtection="1">
      <alignment horizontal="center" vertical="center" wrapText="1"/>
      <protection hidden="1"/>
    </xf>
    <xf numFmtId="0" fontId="53" fillId="2" borderId="147" xfId="1" applyFont="1" applyFill="1" applyBorder="1" applyAlignment="1" applyProtection="1">
      <alignment horizontal="center" vertical="center" wrapText="1"/>
      <protection hidden="1"/>
    </xf>
    <xf numFmtId="0" fontId="53" fillId="2" borderId="148" xfId="1" applyFont="1" applyFill="1" applyBorder="1" applyAlignment="1" applyProtection="1">
      <alignment horizontal="center" vertical="center" wrapText="1"/>
      <protection hidden="1"/>
    </xf>
    <xf numFmtId="0" fontId="52" fillId="0" borderId="18" xfId="1" applyFont="1" applyBorder="1" applyAlignment="1" applyProtection="1">
      <alignment horizontal="center" vertical="center"/>
      <protection hidden="1"/>
    </xf>
    <xf numFmtId="0" fontId="52" fillId="0" borderId="104" xfId="1" applyFont="1" applyBorder="1" applyAlignment="1" applyProtection="1">
      <alignment horizontal="center" vertical="center"/>
      <protection hidden="1"/>
    </xf>
    <xf numFmtId="49" fontId="53" fillId="2" borderId="104" xfId="1" applyNumberFormat="1" applyFont="1" applyFill="1" applyBorder="1" applyAlignment="1" applyProtection="1">
      <alignment horizontal="center" vertical="center"/>
      <protection hidden="1"/>
    </xf>
    <xf numFmtId="0" fontId="53" fillId="2" borderId="104" xfId="1" applyFont="1" applyFill="1" applyBorder="1" applyAlignment="1" applyProtection="1">
      <alignment horizontal="center" vertical="center" wrapText="1"/>
      <protection hidden="1"/>
    </xf>
    <xf numFmtId="0" fontId="112" fillId="0" borderId="127" xfId="1" applyFont="1" applyBorder="1" applyAlignment="1" applyProtection="1">
      <alignment horizontal="center" vertical="center"/>
      <protection hidden="1"/>
    </xf>
    <xf numFmtId="0" fontId="19" fillId="0" borderId="0" xfId="1" applyFont="1" applyBorder="1" applyAlignment="1" applyProtection="1">
      <alignment horizontal="center" vertical="center"/>
      <protection hidden="1"/>
    </xf>
    <xf numFmtId="0" fontId="43" fillId="5" borderId="2" xfId="1" applyFont="1" applyFill="1" applyBorder="1" applyAlignment="1" applyProtection="1">
      <alignment vertical="center"/>
      <protection hidden="1"/>
    </xf>
    <xf numFmtId="0" fontId="43" fillId="5" borderId="1" xfId="1" applyFont="1" applyFill="1" applyBorder="1" applyAlignment="1" applyProtection="1">
      <alignment vertical="center"/>
      <protection hidden="1"/>
    </xf>
    <xf numFmtId="0" fontId="43" fillId="5" borderId="3" xfId="1" applyFont="1" applyFill="1" applyBorder="1" applyAlignment="1" applyProtection="1">
      <alignment vertical="center"/>
      <protection hidden="1"/>
    </xf>
    <xf numFmtId="0" fontId="43" fillId="5" borderId="4" xfId="1" applyFont="1" applyFill="1" applyBorder="1" applyAlignment="1" applyProtection="1">
      <alignment vertical="center"/>
      <protection hidden="1"/>
    </xf>
    <xf numFmtId="0" fontId="43" fillId="5" borderId="5" xfId="1" applyFont="1" applyFill="1" applyBorder="1" applyAlignment="1" applyProtection="1">
      <alignment vertical="center"/>
      <protection hidden="1"/>
    </xf>
    <xf numFmtId="0" fontId="43" fillId="5" borderId="6" xfId="1" applyFont="1" applyFill="1" applyBorder="1" applyAlignment="1" applyProtection="1">
      <alignment vertical="center"/>
      <protection hidden="1"/>
    </xf>
    <xf numFmtId="0" fontId="203" fillId="5" borderId="52" xfId="1" applyFont="1" applyFill="1" applyBorder="1" applyAlignment="1" applyProtection="1">
      <alignment horizontal="left" vertical="center" wrapText="1"/>
      <protection hidden="1"/>
    </xf>
    <xf numFmtId="0" fontId="203" fillId="5" borderId="0" xfId="1" applyFont="1" applyFill="1" applyBorder="1" applyAlignment="1" applyProtection="1">
      <alignment horizontal="left" vertical="center"/>
      <protection hidden="1"/>
    </xf>
    <xf numFmtId="0" fontId="203" fillId="5" borderId="51" xfId="1" applyFont="1" applyFill="1" applyBorder="1" applyAlignment="1" applyProtection="1">
      <alignment horizontal="left" vertical="center"/>
      <protection hidden="1"/>
    </xf>
    <xf numFmtId="0" fontId="203" fillId="5" borderId="4" xfId="1" applyFont="1" applyFill="1" applyBorder="1" applyAlignment="1" applyProtection="1">
      <alignment horizontal="left" vertical="center"/>
      <protection hidden="1"/>
    </xf>
    <xf numFmtId="0" fontId="203" fillId="5" borderId="5" xfId="1" applyFont="1" applyFill="1" applyBorder="1" applyAlignment="1" applyProtection="1">
      <alignment horizontal="left" vertical="center"/>
      <protection hidden="1"/>
    </xf>
    <xf numFmtId="0" fontId="203" fillId="5" borderId="6" xfId="1" applyFont="1" applyFill="1" applyBorder="1" applyAlignment="1" applyProtection="1">
      <alignment horizontal="left" vertical="center"/>
      <protection hidden="1"/>
    </xf>
    <xf numFmtId="0" fontId="26" fillId="2" borderId="52" xfId="1" applyFont="1" applyFill="1" applyBorder="1" applyAlignment="1" applyProtection="1">
      <alignment vertical="center" wrapText="1"/>
      <protection hidden="1"/>
    </xf>
    <xf numFmtId="0" fontId="26" fillId="2" borderId="0" xfId="1" applyFont="1" applyFill="1" applyBorder="1" applyAlignment="1" applyProtection="1">
      <alignment vertical="center" wrapText="1"/>
      <protection hidden="1"/>
    </xf>
    <xf numFmtId="0" fontId="26" fillId="2" borderId="51" xfId="1" applyFont="1" applyFill="1" applyBorder="1" applyAlignment="1" applyProtection="1">
      <alignment vertical="center" wrapText="1"/>
      <protection hidden="1"/>
    </xf>
    <xf numFmtId="0" fontId="26" fillId="2" borderId="4" xfId="1" applyFont="1" applyFill="1" applyBorder="1" applyAlignment="1" applyProtection="1">
      <alignment vertical="center" wrapText="1"/>
      <protection hidden="1"/>
    </xf>
    <xf numFmtId="0" fontId="26" fillId="2" borderId="5" xfId="1" applyFont="1" applyFill="1" applyBorder="1" applyAlignment="1" applyProtection="1">
      <alignment vertical="center" wrapText="1"/>
      <protection hidden="1"/>
    </xf>
    <xf numFmtId="0" fontId="26" fillId="2" borderId="6" xfId="1" applyFont="1" applyFill="1" applyBorder="1" applyAlignment="1" applyProtection="1">
      <alignment vertical="center" wrapText="1"/>
      <protection hidden="1"/>
    </xf>
    <xf numFmtId="0" fontId="34" fillId="4" borderId="39" xfId="1" applyFont="1" applyFill="1" applyBorder="1" applyAlignment="1" applyProtection="1">
      <alignment horizontal="center" vertical="center" wrapText="1"/>
      <protection hidden="1"/>
    </xf>
    <xf numFmtId="0" fontId="34" fillId="4" borderId="103" xfId="1" applyFont="1" applyFill="1" applyBorder="1" applyAlignment="1" applyProtection="1">
      <alignment horizontal="center" vertical="center" wrapText="1"/>
      <protection hidden="1"/>
    </xf>
    <xf numFmtId="49" fontId="51" fillId="2" borderId="39" xfId="1" applyNumberFormat="1" applyFont="1" applyFill="1" applyBorder="1" applyAlignment="1" applyProtection="1">
      <alignment horizontal="center" vertical="center" wrapText="1"/>
      <protection hidden="1"/>
    </xf>
    <xf numFmtId="49" fontId="51" fillId="2" borderId="103" xfId="1" applyNumberFormat="1" applyFont="1" applyFill="1" applyBorder="1" applyAlignment="1" applyProtection="1">
      <alignment horizontal="center" vertical="center" wrapText="1"/>
      <protection hidden="1"/>
    </xf>
    <xf numFmtId="0" fontId="42" fillId="4" borderId="2" xfId="1" applyFont="1" applyFill="1" applyBorder="1" applyAlignment="1" applyProtection="1">
      <alignment horizontal="center" vertical="center" wrapText="1"/>
      <protection hidden="1"/>
    </xf>
    <xf numFmtId="0" fontId="42" fillId="4" borderId="1" xfId="1" applyFont="1" applyFill="1" applyBorder="1" applyAlignment="1" applyProtection="1">
      <alignment horizontal="center" vertical="center" wrapText="1"/>
      <protection hidden="1"/>
    </xf>
    <xf numFmtId="0" fontId="42" fillId="4" borderId="3" xfId="1" applyFont="1" applyFill="1" applyBorder="1" applyAlignment="1" applyProtection="1">
      <alignment horizontal="center" vertical="center" wrapText="1"/>
      <protection hidden="1"/>
    </xf>
    <xf numFmtId="0" fontId="42" fillId="4" borderId="63" xfId="1" applyFont="1" applyFill="1" applyBorder="1" applyAlignment="1" applyProtection="1">
      <alignment horizontal="center" vertical="center" wrapText="1"/>
      <protection hidden="1"/>
    </xf>
    <xf numFmtId="0" fontId="42" fillId="4" borderId="57" xfId="1" applyFont="1" applyFill="1" applyBorder="1" applyAlignment="1" applyProtection="1">
      <alignment horizontal="center" vertical="center" wrapText="1"/>
      <protection hidden="1"/>
    </xf>
    <xf numFmtId="0" fontId="42" fillId="4" borderId="62" xfId="1" applyFont="1" applyFill="1" applyBorder="1" applyAlignment="1" applyProtection="1">
      <alignment horizontal="center" vertical="center" wrapText="1"/>
      <protection hidden="1"/>
    </xf>
    <xf numFmtId="0" fontId="42" fillId="4" borderId="39" xfId="1" applyFont="1" applyFill="1" applyBorder="1" applyAlignment="1" applyProtection="1">
      <alignment horizontal="center" vertical="center" wrapText="1"/>
      <protection hidden="1"/>
    </xf>
    <xf numFmtId="0" fontId="42" fillId="4" borderId="103" xfId="1" applyFont="1" applyFill="1" applyBorder="1" applyAlignment="1" applyProtection="1">
      <alignment horizontal="center" vertical="center" wrapText="1"/>
      <protection hidden="1"/>
    </xf>
    <xf numFmtId="0" fontId="52" fillId="0" borderId="141" xfId="1" applyFont="1" applyBorder="1" applyAlignment="1" applyProtection="1">
      <alignment horizontal="center" vertical="center"/>
      <protection hidden="1"/>
    </xf>
    <xf numFmtId="0" fontId="52" fillId="0" borderId="142" xfId="1" applyFont="1" applyBorder="1" applyAlignment="1" applyProtection="1">
      <alignment horizontal="center" vertical="center"/>
      <protection hidden="1"/>
    </xf>
    <xf numFmtId="49" fontId="53" fillId="2" borderId="142" xfId="1" applyNumberFormat="1" applyFont="1" applyFill="1" applyBorder="1" applyAlignment="1" applyProtection="1">
      <alignment horizontal="center" vertical="center"/>
      <protection hidden="1"/>
    </xf>
    <xf numFmtId="0" fontId="53" fillId="2" borderId="142" xfId="1" applyFont="1" applyFill="1" applyBorder="1" applyAlignment="1" applyProtection="1">
      <alignment horizontal="center" vertical="center" wrapText="1"/>
      <protection hidden="1"/>
    </xf>
    <xf numFmtId="0" fontId="53" fillId="2" borderId="143" xfId="1" applyFont="1" applyFill="1" applyBorder="1" applyAlignment="1" applyProtection="1">
      <alignment horizontal="center" vertical="center" wrapText="1"/>
      <protection hidden="1"/>
    </xf>
    <xf numFmtId="0" fontId="25" fillId="0" borderId="50" xfId="1" applyFont="1" applyFill="1" applyBorder="1" applyAlignment="1" applyProtection="1">
      <alignment horizontal="center" vertical="center" wrapText="1"/>
      <protection hidden="1"/>
    </xf>
    <xf numFmtId="0" fontId="25" fillId="0" borderId="17" xfId="1" applyFont="1" applyFill="1" applyBorder="1" applyAlignment="1" applyProtection="1">
      <alignment horizontal="center" vertical="center" wrapText="1"/>
      <protection hidden="1"/>
    </xf>
    <xf numFmtId="0" fontId="25" fillId="0" borderId="18" xfId="1" applyFont="1" applyFill="1" applyBorder="1" applyAlignment="1" applyProtection="1">
      <alignment horizontal="center" vertical="center" wrapText="1"/>
      <protection hidden="1"/>
    </xf>
    <xf numFmtId="0" fontId="92" fillId="0" borderId="153" xfId="1" applyFont="1" applyFill="1" applyBorder="1" applyAlignment="1" applyProtection="1">
      <alignment horizontal="center" vertical="center" shrinkToFit="1"/>
      <protection hidden="1"/>
    </xf>
    <xf numFmtId="0" fontId="92" fillId="0" borderId="0" xfId="1" applyFont="1" applyFill="1" applyBorder="1" applyAlignment="1" applyProtection="1">
      <alignment horizontal="center" vertical="center" shrinkToFit="1"/>
      <protection hidden="1"/>
    </xf>
    <xf numFmtId="0" fontId="92" fillId="0" borderId="168" xfId="1" applyFont="1" applyFill="1" applyBorder="1" applyAlignment="1" applyProtection="1">
      <alignment horizontal="center" vertical="center" shrinkToFit="1"/>
      <protection hidden="1"/>
    </xf>
    <xf numFmtId="0" fontId="47" fillId="2" borderId="2" xfId="1" applyFont="1" applyFill="1" applyBorder="1" applyAlignment="1" applyProtection="1">
      <alignment horizontal="center" vertical="top" wrapText="1"/>
      <protection hidden="1"/>
    </xf>
    <xf numFmtId="0" fontId="47" fillId="2" borderId="1" xfId="1" applyFont="1" applyFill="1" applyBorder="1" applyAlignment="1" applyProtection="1">
      <alignment horizontal="center" vertical="top" wrapText="1"/>
      <protection hidden="1"/>
    </xf>
    <xf numFmtId="0" fontId="47" fillId="4" borderId="1" xfId="1" applyFont="1" applyFill="1" applyBorder="1" applyAlignment="1" applyProtection="1">
      <alignment horizontal="left" vertical="top" wrapText="1"/>
      <protection hidden="1"/>
    </xf>
    <xf numFmtId="0" fontId="47" fillId="4" borderId="5" xfId="1" applyFont="1" applyFill="1" applyBorder="1" applyAlignment="1" applyProtection="1">
      <alignment horizontal="left" vertical="top" wrapText="1"/>
      <protection hidden="1"/>
    </xf>
    <xf numFmtId="0" fontId="47" fillId="2" borderId="276" xfId="1" applyFont="1" applyFill="1" applyBorder="1" applyAlignment="1" applyProtection="1">
      <alignment vertical="center" wrapText="1"/>
      <protection hidden="1"/>
    </xf>
    <xf numFmtId="0" fontId="47" fillId="2" borderId="39" xfId="1" applyFont="1" applyFill="1" applyBorder="1" applyAlignment="1" applyProtection="1">
      <alignment vertical="center" wrapText="1"/>
      <protection hidden="1"/>
    </xf>
    <xf numFmtId="0" fontId="47" fillId="2" borderId="145" xfId="1" applyFont="1" applyFill="1" applyBorder="1" applyAlignment="1" applyProtection="1">
      <alignment vertical="center" wrapText="1"/>
      <protection hidden="1"/>
    </xf>
    <xf numFmtId="0" fontId="224" fillId="0" borderId="53" xfId="0" applyFont="1" applyBorder="1" applyAlignment="1">
      <alignment horizontal="center" vertical="center" wrapText="1"/>
    </xf>
    <xf numFmtId="0" fontId="224" fillId="0" borderId="54" xfId="0" applyFont="1" applyBorder="1" applyAlignment="1">
      <alignment horizontal="center" vertical="center" wrapText="1"/>
    </xf>
    <xf numFmtId="0" fontId="224" fillId="0" borderId="56" xfId="0" applyFont="1" applyBorder="1" applyAlignment="1">
      <alignment horizontal="center" vertical="center" wrapText="1"/>
    </xf>
    <xf numFmtId="0" fontId="224" fillId="0" borderId="58" xfId="0" applyFont="1" applyBorder="1" applyAlignment="1">
      <alignment horizontal="center" vertical="center" wrapText="1"/>
    </xf>
    <xf numFmtId="0" fontId="95" fillId="2" borderId="276" xfId="1" applyFont="1" applyFill="1" applyBorder="1" applyAlignment="1" applyProtection="1">
      <alignment vertical="center" wrapText="1"/>
      <protection hidden="1"/>
    </xf>
    <xf numFmtId="0" fontId="95" fillId="2" borderId="39" xfId="1" applyFont="1" applyFill="1" applyBorder="1" applyAlignment="1" applyProtection="1">
      <alignment vertical="center" wrapText="1"/>
      <protection hidden="1"/>
    </xf>
    <xf numFmtId="0" fontId="95" fillId="2" borderId="145" xfId="1" applyFont="1" applyFill="1" applyBorder="1" applyAlignment="1" applyProtection="1">
      <alignment vertical="center" wrapText="1"/>
      <protection hidden="1"/>
    </xf>
    <xf numFmtId="0" fontId="47" fillId="2" borderId="2" xfId="1" applyFont="1" applyFill="1" applyBorder="1" applyAlignment="1" applyProtection="1">
      <alignment horizontal="center" vertical="center" wrapText="1"/>
      <protection hidden="1"/>
    </xf>
    <xf numFmtId="0" fontId="47" fillId="2" borderId="1" xfId="1" applyFont="1" applyFill="1" applyBorder="1" applyAlignment="1" applyProtection="1">
      <alignment horizontal="center" vertical="center" wrapText="1"/>
      <protection hidden="1"/>
    </xf>
    <xf numFmtId="0" fontId="62" fillId="5" borderId="52" xfId="1" applyFont="1" applyFill="1" applyBorder="1" applyAlignment="1" applyProtection="1">
      <alignment vertical="center" wrapText="1"/>
      <protection hidden="1"/>
    </xf>
    <xf numFmtId="0" fontId="62" fillId="5" borderId="0" xfId="1" applyFont="1" applyFill="1" applyBorder="1" applyAlignment="1" applyProtection="1">
      <alignment vertical="center" wrapText="1"/>
      <protection hidden="1"/>
    </xf>
    <xf numFmtId="0" fontId="47" fillId="2" borderId="0" xfId="1" applyFont="1" applyFill="1" applyBorder="1" applyAlignment="1" applyProtection="1">
      <alignment horizontal="left" vertical="top" wrapText="1"/>
      <protection hidden="1"/>
    </xf>
    <xf numFmtId="0" fontId="47" fillId="2" borderId="55" xfId="1" applyFont="1" applyFill="1" applyBorder="1" applyAlignment="1" applyProtection="1">
      <alignment horizontal="left" vertical="top" wrapText="1"/>
      <protection hidden="1"/>
    </xf>
    <xf numFmtId="0" fontId="107" fillId="2" borderId="247" xfId="1" applyFont="1" applyFill="1" applyBorder="1" applyAlignment="1" applyProtection="1">
      <alignment horizontal="left" vertical="center" wrapText="1" shrinkToFit="1"/>
      <protection hidden="1"/>
    </xf>
    <xf numFmtId="0" fontId="107" fillId="2" borderId="248" xfId="1" applyFont="1" applyFill="1" applyBorder="1" applyAlignment="1" applyProtection="1">
      <alignment horizontal="left" vertical="center" wrapText="1" shrinkToFit="1"/>
      <protection hidden="1"/>
    </xf>
    <xf numFmtId="0" fontId="107" fillId="2" borderId="249" xfId="1" applyFont="1" applyFill="1" applyBorder="1" applyAlignment="1" applyProtection="1">
      <alignment horizontal="left" vertical="center" wrapText="1" shrinkToFit="1"/>
      <protection hidden="1"/>
    </xf>
    <xf numFmtId="0" fontId="107" fillId="2" borderId="250" xfId="1" applyFont="1" applyFill="1" applyBorder="1" applyAlignment="1" applyProtection="1">
      <alignment horizontal="left" vertical="center" wrapText="1" shrinkToFit="1"/>
      <protection hidden="1"/>
    </xf>
    <xf numFmtId="0" fontId="107" fillId="2" borderId="251" xfId="1" applyFont="1" applyFill="1" applyBorder="1" applyAlignment="1" applyProtection="1">
      <alignment horizontal="left" vertical="center" wrapText="1" shrinkToFit="1"/>
      <protection hidden="1"/>
    </xf>
    <xf numFmtId="0" fontId="107" fillId="2" borderId="252" xfId="1" applyFont="1" applyFill="1" applyBorder="1" applyAlignment="1" applyProtection="1">
      <alignment horizontal="left" vertical="center" wrapText="1" shrinkToFit="1"/>
      <protection hidden="1"/>
    </xf>
    <xf numFmtId="0" fontId="26" fillId="0" borderId="248" xfId="1" applyFont="1" applyBorder="1" applyAlignment="1" applyProtection="1">
      <alignment horizontal="left" vertical="top" wrapText="1" shrinkToFit="1"/>
      <protection hidden="1"/>
    </xf>
    <xf numFmtId="0" fontId="26" fillId="0" borderId="250" xfId="1" applyFont="1" applyBorder="1" applyAlignment="1" applyProtection="1">
      <alignment horizontal="left" vertical="top" wrapText="1" shrinkToFit="1"/>
      <protection hidden="1"/>
    </xf>
    <xf numFmtId="0" fontId="26" fillId="0" borderId="253" xfId="1" applyFont="1" applyBorder="1" applyAlignment="1" applyProtection="1">
      <alignment horizontal="left" vertical="top" wrapText="1" shrinkToFit="1"/>
      <protection hidden="1"/>
    </xf>
    <xf numFmtId="0" fontId="30" fillId="3" borderId="2" xfId="1" applyFont="1" applyFill="1" applyBorder="1" applyAlignment="1" applyProtection="1">
      <alignment horizontal="center" vertical="center" wrapText="1"/>
      <protection hidden="1"/>
    </xf>
    <xf numFmtId="0" fontId="30" fillId="3" borderId="1" xfId="1" applyFont="1" applyFill="1" applyBorder="1" applyAlignment="1" applyProtection="1">
      <alignment horizontal="center" vertical="center" wrapText="1"/>
      <protection hidden="1"/>
    </xf>
    <xf numFmtId="0" fontId="30" fillId="3" borderId="3" xfId="1" applyFont="1" applyFill="1" applyBorder="1" applyAlignment="1" applyProtection="1">
      <alignment horizontal="center" vertical="center" wrapText="1"/>
      <protection hidden="1"/>
    </xf>
    <xf numFmtId="0" fontId="26" fillId="0" borderId="50" xfId="1" applyFont="1" applyFill="1" applyBorder="1" applyAlignment="1" applyProtection="1">
      <alignment horizontal="center" vertical="center" wrapText="1"/>
      <protection hidden="1"/>
    </xf>
    <xf numFmtId="0" fontId="26" fillId="0" borderId="17" xfId="1" applyFont="1" applyFill="1" applyBorder="1" applyAlignment="1" applyProtection="1">
      <alignment horizontal="center" vertical="center" wrapText="1"/>
      <protection hidden="1"/>
    </xf>
    <xf numFmtId="0" fontId="26" fillId="0" borderId="18" xfId="1" applyFont="1" applyFill="1" applyBorder="1" applyAlignment="1" applyProtection="1">
      <alignment horizontal="center" vertical="center" wrapText="1"/>
      <protection hidden="1"/>
    </xf>
    <xf numFmtId="0" fontId="48" fillId="2" borderId="39" xfId="1" applyFont="1" applyFill="1" applyBorder="1" applyAlignment="1" applyProtection="1">
      <alignment horizontal="center" vertical="center"/>
      <protection hidden="1"/>
    </xf>
    <xf numFmtId="0" fontId="48" fillId="2" borderId="50" xfId="1" applyFont="1" applyFill="1" applyBorder="1" applyAlignment="1" applyProtection="1">
      <alignment horizontal="center" vertical="center"/>
      <protection hidden="1"/>
    </xf>
    <xf numFmtId="0" fontId="26" fillId="4" borderId="2" xfId="1" applyFont="1" applyFill="1" applyBorder="1" applyAlignment="1" applyProtection="1">
      <alignment horizontal="center" vertical="center"/>
      <protection hidden="1"/>
    </xf>
    <xf numFmtId="0" fontId="26" fillId="4" borderId="1" xfId="1" applyFont="1" applyFill="1" applyBorder="1" applyAlignment="1" applyProtection="1">
      <alignment horizontal="center" vertical="center"/>
      <protection hidden="1"/>
    </xf>
    <xf numFmtId="0" fontId="26" fillId="4" borderId="17" xfId="1" applyFont="1" applyFill="1" applyBorder="1" applyAlignment="1" applyProtection="1">
      <alignment horizontal="center" vertical="center"/>
      <protection hidden="1"/>
    </xf>
    <xf numFmtId="0" fontId="56" fillId="0" borderId="127" xfId="1" applyFont="1" applyBorder="1" applyAlignment="1" applyProtection="1">
      <alignment horizontal="center" vertical="center" shrinkToFit="1"/>
      <protection hidden="1"/>
    </xf>
    <xf numFmtId="0" fontId="56" fillId="0" borderId="130" xfId="1" applyFont="1" applyBorder="1" applyAlignment="1" applyProtection="1">
      <alignment horizontal="center" vertical="center" shrinkToFit="1"/>
      <protection hidden="1"/>
    </xf>
    <xf numFmtId="0" fontId="110" fillId="0" borderId="131" xfId="1" applyFont="1" applyBorder="1" applyAlignment="1" applyProtection="1">
      <alignment horizontal="center" vertical="center" shrinkToFit="1"/>
      <protection hidden="1"/>
    </xf>
    <xf numFmtId="0" fontId="110" fillId="0" borderId="130" xfId="1" applyFont="1" applyBorder="1" applyAlignment="1" applyProtection="1">
      <alignment horizontal="center" vertical="center" shrinkToFit="1"/>
      <protection hidden="1"/>
    </xf>
    <xf numFmtId="0" fontId="110" fillId="0" borderId="133" xfId="1" applyFont="1" applyBorder="1" applyAlignment="1" applyProtection="1">
      <alignment horizontal="center" vertical="center" shrinkToFit="1"/>
      <protection hidden="1"/>
    </xf>
    <xf numFmtId="0" fontId="110" fillId="0" borderId="156" xfId="1" applyFont="1" applyBorder="1" applyAlignment="1" applyProtection="1">
      <alignment horizontal="center" vertical="center"/>
      <protection hidden="1"/>
    </xf>
    <xf numFmtId="0" fontId="110" fillId="0" borderId="154" xfId="1" applyFont="1" applyBorder="1" applyAlignment="1" applyProtection="1">
      <alignment horizontal="center" vertical="center"/>
      <protection hidden="1"/>
    </xf>
    <xf numFmtId="0" fontId="56" fillId="0" borderId="131" xfId="1" applyFont="1" applyBorder="1" applyAlignment="1" applyProtection="1">
      <alignment horizontal="center" vertical="center" shrinkToFit="1"/>
      <protection hidden="1"/>
    </xf>
    <xf numFmtId="0" fontId="56" fillId="0" borderId="133" xfId="1" applyFont="1" applyBorder="1" applyAlignment="1" applyProtection="1">
      <alignment horizontal="center" vertical="center" shrinkToFit="1"/>
      <protection hidden="1"/>
    </xf>
    <xf numFmtId="0" fontId="40" fillId="4" borderId="16" xfId="1" applyFont="1" applyFill="1" applyBorder="1" applyAlignment="1" applyProtection="1">
      <alignment horizontal="center" vertical="center"/>
      <protection hidden="1"/>
    </xf>
    <xf numFmtId="0" fontId="40" fillId="4" borderId="41" xfId="1" applyFont="1" applyFill="1" applyBorder="1" applyAlignment="1" applyProtection="1">
      <alignment horizontal="center" vertical="center"/>
      <protection hidden="1"/>
    </xf>
    <xf numFmtId="0" fontId="110" fillId="0" borderId="127" xfId="1" applyFont="1" applyBorder="1" applyAlignment="1" applyProtection="1">
      <alignment horizontal="center" vertical="center" shrinkToFit="1"/>
      <protection hidden="1"/>
    </xf>
    <xf numFmtId="0" fontId="33" fillId="0" borderId="37" xfId="1" applyFont="1" applyBorder="1" applyAlignment="1" applyProtection="1">
      <alignment horizontal="center" vertical="center"/>
      <protection hidden="1"/>
    </xf>
    <xf numFmtId="0" fontId="33" fillId="0" borderId="38" xfId="1" applyFont="1" applyBorder="1" applyAlignment="1" applyProtection="1">
      <alignment horizontal="center" vertical="center"/>
      <protection hidden="1"/>
    </xf>
    <xf numFmtId="0" fontId="33" fillId="0" borderId="243" xfId="1" applyFont="1" applyBorder="1" applyAlignment="1" applyProtection="1">
      <alignment horizontal="center" vertical="center"/>
      <protection hidden="1"/>
    </xf>
    <xf numFmtId="0" fontId="33" fillId="0" borderId="244" xfId="1" applyFont="1" applyBorder="1" applyAlignment="1" applyProtection="1">
      <alignment horizontal="center" vertical="center"/>
      <protection hidden="1"/>
    </xf>
    <xf numFmtId="0" fontId="33" fillId="0" borderId="245" xfId="1" applyFont="1" applyBorder="1" applyAlignment="1" applyProtection="1">
      <alignment horizontal="center" vertical="center"/>
      <protection hidden="1"/>
    </xf>
    <xf numFmtId="0" fontId="33" fillId="0" borderId="246" xfId="1" applyFont="1" applyBorder="1" applyAlignment="1" applyProtection="1">
      <alignment horizontal="center" vertical="center"/>
      <protection hidden="1"/>
    </xf>
    <xf numFmtId="0" fontId="33" fillId="0" borderId="158" xfId="1" applyFont="1" applyBorder="1" applyAlignment="1" applyProtection="1">
      <alignment horizontal="center" vertical="center"/>
      <protection hidden="1"/>
    </xf>
    <xf numFmtId="0" fontId="33" fillId="0" borderId="157" xfId="1" applyFont="1" applyBorder="1" applyAlignment="1" applyProtection="1">
      <alignment horizontal="center" vertical="center"/>
      <protection hidden="1"/>
    </xf>
    <xf numFmtId="0" fontId="27" fillId="4" borderId="4" xfId="1" applyFont="1" applyFill="1" applyBorder="1" applyAlignment="1" applyProtection="1">
      <alignment horizontal="right" vertical="center"/>
      <protection hidden="1"/>
    </xf>
    <xf numFmtId="0" fontId="27" fillId="4" borderId="5" xfId="1" applyFont="1" applyFill="1" applyBorder="1" applyAlignment="1" applyProtection="1">
      <alignment horizontal="right" vertical="center"/>
      <protection hidden="1"/>
    </xf>
    <xf numFmtId="0" fontId="27" fillId="4" borderId="17" xfId="1" applyFont="1" applyFill="1" applyBorder="1" applyAlignment="1" applyProtection="1">
      <alignment horizontal="right" vertical="center"/>
      <protection hidden="1"/>
    </xf>
    <xf numFmtId="0" fontId="26" fillId="4" borderId="3" xfId="1" applyFont="1" applyFill="1" applyBorder="1" applyAlignment="1" applyProtection="1">
      <alignment horizontal="center" vertical="center"/>
      <protection hidden="1"/>
    </xf>
    <xf numFmtId="0" fontId="33" fillId="0" borderId="171" xfId="1" applyFont="1" applyBorder="1" applyAlignment="1" applyProtection="1">
      <alignment horizontal="center" vertical="center"/>
      <protection hidden="1"/>
    </xf>
    <xf numFmtId="0" fontId="33" fillId="0" borderId="170" xfId="1" applyFont="1" applyBorder="1" applyAlignment="1" applyProtection="1">
      <alignment horizontal="center" vertical="center"/>
      <protection hidden="1"/>
    </xf>
    <xf numFmtId="0" fontId="33" fillId="0" borderId="61" xfId="1" applyFont="1" applyBorder="1" applyAlignment="1" applyProtection="1">
      <alignment horizontal="center" vertical="center"/>
      <protection hidden="1"/>
    </xf>
    <xf numFmtId="0" fontId="33" fillId="0" borderId="161" xfId="1" applyFont="1" applyBorder="1" applyAlignment="1" applyProtection="1">
      <alignment horizontal="center" vertical="center"/>
      <protection hidden="1"/>
    </xf>
    <xf numFmtId="0" fontId="33" fillId="0" borderId="58" xfId="1" applyFont="1" applyBorder="1" applyAlignment="1" applyProtection="1">
      <alignment horizontal="center" vertical="center"/>
      <protection hidden="1"/>
    </xf>
    <xf numFmtId="0" fontId="62" fillId="8" borderId="25" xfId="1" applyFont="1" applyFill="1" applyBorder="1" applyAlignment="1" applyProtection="1">
      <alignment horizontal="left" vertical="center" shrinkToFit="1"/>
      <protection hidden="1"/>
    </xf>
    <xf numFmtId="0" fontId="62" fillId="8" borderId="0" xfId="1" applyFont="1" applyFill="1" applyBorder="1" applyAlignment="1" applyProtection="1">
      <alignment horizontal="left" vertical="center" shrinkToFit="1"/>
      <protection hidden="1"/>
    </xf>
    <xf numFmtId="0" fontId="62" fillId="8" borderId="26" xfId="1" applyFont="1" applyFill="1" applyBorder="1" applyAlignment="1" applyProtection="1">
      <alignment horizontal="left" vertical="center" shrinkToFit="1"/>
      <protection hidden="1"/>
    </xf>
    <xf numFmtId="0" fontId="62" fillId="8" borderId="5" xfId="1" applyFont="1" applyFill="1" applyBorder="1" applyAlignment="1" applyProtection="1">
      <alignment horizontal="left" vertical="center" shrinkToFit="1"/>
      <protection hidden="1"/>
    </xf>
    <xf numFmtId="0" fontId="33" fillId="0" borderId="179" xfId="1" applyFont="1" applyBorder="1" applyAlignment="1" applyProtection="1">
      <alignment horizontal="center" vertical="center"/>
      <protection hidden="1"/>
    </xf>
    <xf numFmtId="0" fontId="18" fillId="0" borderId="179" xfId="1" applyBorder="1" applyAlignment="1" applyProtection="1">
      <alignment horizontal="center" vertical="center"/>
      <protection hidden="1"/>
    </xf>
    <xf numFmtId="0" fontId="18" fillId="0" borderId="29" xfId="1" applyBorder="1" applyAlignment="1" applyProtection="1">
      <alignment horizontal="center" vertical="center"/>
      <protection hidden="1"/>
    </xf>
    <xf numFmtId="0" fontId="33" fillId="0" borderId="174" xfId="1" applyFont="1" applyBorder="1" applyAlignment="1" applyProtection="1">
      <alignment horizontal="center" vertical="center"/>
      <protection hidden="1"/>
    </xf>
    <xf numFmtId="0" fontId="47" fillId="0" borderId="173" xfId="1" applyFont="1" applyFill="1" applyBorder="1" applyAlignment="1" applyProtection="1">
      <alignment horizontal="left" vertical="center" shrinkToFit="1"/>
      <protection hidden="1"/>
    </xf>
    <xf numFmtId="0" fontId="47" fillId="0" borderId="17" xfId="1" applyFont="1" applyFill="1" applyBorder="1" applyAlignment="1" applyProtection="1">
      <alignment horizontal="left" vertical="center" shrinkToFit="1"/>
      <protection hidden="1"/>
    </xf>
    <xf numFmtId="0" fontId="47" fillId="0" borderId="18" xfId="1" applyFont="1" applyFill="1" applyBorder="1" applyAlignment="1" applyProtection="1">
      <alignment horizontal="left" vertical="center" shrinkToFit="1"/>
      <protection hidden="1"/>
    </xf>
    <xf numFmtId="0" fontId="112" fillId="0" borderId="127" xfId="1" applyFont="1" applyBorder="1" applyAlignment="1" applyProtection="1">
      <alignment horizontal="center" vertical="center" shrinkToFit="1"/>
      <protection hidden="1"/>
    </xf>
    <xf numFmtId="0" fontId="112" fillId="0" borderId="130" xfId="1" applyFont="1" applyBorder="1" applyAlignment="1" applyProtection="1">
      <alignment horizontal="center" vertical="center" shrinkToFit="1"/>
      <protection hidden="1"/>
    </xf>
    <xf numFmtId="0" fontId="38" fillId="2" borderId="135" xfId="1" applyFont="1" applyFill="1" applyBorder="1" applyAlignment="1" applyProtection="1">
      <alignment horizontal="left" vertical="center" wrapText="1"/>
      <protection hidden="1"/>
    </xf>
    <xf numFmtId="0" fontId="38" fillId="2" borderId="136" xfId="1" applyFont="1" applyFill="1" applyBorder="1" applyAlignment="1" applyProtection="1">
      <alignment horizontal="left" vertical="center" wrapText="1"/>
      <protection hidden="1"/>
    </xf>
    <xf numFmtId="0" fontId="38" fillId="2" borderId="137" xfId="1" applyFont="1" applyFill="1" applyBorder="1" applyAlignment="1" applyProtection="1">
      <alignment horizontal="left" vertical="center" wrapText="1"/>
      <protection hidden="1"/>
    </xf>
    <xf numFmtId="0" fontId="112" fillId="0" borderId="131" xfId="1" applyFont="1" applyBorder="1" applyAlignment="1" applyProtection="1">
      <alignment horizontal="center" vertical="center" shrinkToFit="1"/>
      <protection hidden="1"/>
    </xf>
    <xf numFmtId="0" fontId="112" fillId="0" borderId="133" xfId="1" applyFont="1" applyBorder="1" applyAlignment="1" applyProtection="1">
      <alignment horizontal="center" vertical="center" shrinkToFit="1"/>
      <protection hidden="1"/>
    </xf>
    <xf numFmtId="0" fontId="33" fillId="0" borderId="181" xfId="1" applyFont="1" applyBorder="1" applyAlignment="1" applyProtection="1">
      <alignment horizontal="center" vertical="center"/>
      <protection hidden="1"/>
    </xf>
    <xf numFmtId="0" fontId="33" fillId="0" borderId="182" xfId="1" applyFont="1" applyBorder="1" applyAlignment="1" applyProtection="1">
      <alignment horizontal="center" vertical="center"/>
      <protection hidden="1"/>
    </xf>
    <xf numFmtId="0" fontId="33" fillId="0" borderId="29" xfId="1" applyFont="1" applyBorder="1" applyAlignment="1" applyProtection="1">
      <alignment horizontal="center" vertical="center"/>
      <protection hidden="1"/>
    </xf>
    <xf numFmtId="0" fontId="18" fillId="0" borderId="29" xfId="1" applyBorder="1" applyAlignment="1" applyProtection="1">
      <protection hidden="1"/>
    </xf>
    <xf numFmtId="0" fontId="33" fillId="0" borderId="131" xfId="1" applyFont="1" applyBorder="1" applyAlignment="1" applyProtection="1">
      <alignment horizontal="center" vertical="center" shrinkToFit="1"/>
      <protection hidden="1"/>
    </xf>
    <xf numFmtId="0" fontId="33" fillId="0" borderId="133" xfId="1" applyFont="1" applyBorder="1" applyAlignment="1" applyProtection="1">
      <alignment horizontal="center" vertical="center" shrinkToFit="1"/>
      <protection hidden="1"/>
    </xf>
    <xf numFmtId="0" fontId="33" fillId="0" borderId="127" xfId="1" applyFont="1" applyBorder="1" applyAlignment="1" applyProtection="1">
      <alignment horizontal="center" vertical="center" shrinkToFit="1"/>
      <protection hidden="1"/>
    </xf>
    <xf numFmtId="0" fontId="33" fillId="0" borderId="130" xfId="1" applyFont="1" applyBorder="1" applyAlignment="1" applyProtection="1">
      <alignment horizontal="center" vertical="center" shrinkToFit="1"/>
      <protection hidden="1"/>
    </xf>
    <xf numFmtId="0" fontId="133" fillId="5" borderId="4" xfId="1" applyFont="1" applyFill="1" applyBorder="1" applyAlignment="1" applyProtection="1">
      <alignment vertical="center" shrinkToFit="1"/>
      <protection hidden="1"/>
    </xf>
    <xf numFmtId="0" fontId="133" fillId="5" borderId="5" xfId="1" applyFont="1" applyFill="1" applyBorder="1" applyAlignment="1" applyProtection="1">
      <alignment vertical="center" shrinkToFit="1"/>
      <protection hidden="1"/>
    </xf>
    <xf numFmtId="0" fontId="133" fillId="5" borderId="6" xfId="1" applyFont="1" applyFill="1" applyBorder="1" applyAlignment="1" applyProtection="1">
      <alignment vertical="center" shrinkToFit="1"/>
      <protection hidden="1"/>
    </xf>
    <xf numFmtId="0" fontId="133" fillId="5" borderId="25" xfId="1" applyFont="1" applyFill="1" applyBorder="1" applyAlignment="1" applyProtection="1">
      <alignment vertical="center" wrapText="1"/>
      <protection hidden="1"/>
    </xf>
    <xf numFmtId="0" fontId="133" fillId="5" borderId="0" xfId="1" applyFont="1" applyFill="1" applyBorder="1" applyAlignment="1" applyProtection="1">
      <alignment vertical="center" wrapText="1"/>
      <protection hidden="1"/>
    </xf>
    <xf numFmtId="0" fontId="133" fillId="5" borderId="51" xfId="1" applyFont="1" applyFill="1" applyBorder="1" applyAlignment="1" applyProtection="1">
      <alignment vertical="center" wrapText="1"/>
      <protection hidden="1"/>
    </xf>
    <xf numFmtId="0" fontId="30" fillId="6" borderId="135" xfId="1" applyFont="1" applyFill="1" applyBorder="1" applyAlignment="1" applyProtection="1">
      <alignment horizontal="center" vertical="center"/>
      <protection hidden="1"/>
    </xf>
    <xf numFmtId="0" fontId="30" fillId="6" borderId="136" xfId="1" applyFont="1" applyFill="1" applyBorder="1" applyAlignment="1" applyProtection="1">
      <alignment horizontal="center" vertical="center"/>
      <protection hidden="1"/>
    </xf>
    <xf numFmtId="0" fontId="30" fillId="6" borderId="137" xfId="1" applyFont="1" applyFill="1" applyBorder="1" applyAlignment="1" applyProtection="1">
      <alignment horizontal="center" vertical="center"/>
      <protection hidden="1"/>
    </xf>
    <xf numFmtId="0" fontId="30" fillId="6" borderId="63" xfId="1" applyFont="1" applyFill="1" applyBorder="1" applyAlignment="1" applyProtection="1">
      <alignment horizontal="center" vertical="center"/>
      <protection hidden="1"/>
    </xf>
    <xf numFmtId="0" fontId="30" fillId="6" borderId="57" xfId="1" applyFont="1" applyFill="1" applyBorder="1" applyAlignment="1" applyProtection="1">
      <alignment horizontal="center" vertical="center"/>
      <protection hidden="1"/>
    </xf>
    <xf numFmtId="0" fontId="30" fillId="6" borderId="62" xfId="1" applyFont="1" applyFill="1" applyBorder="1" applyAlignment="1" applyProtection="1">
      <alignment horizontal="center" vertical="center"/>
      <protection hidden="1"/>
    </xf>
    <xf numFmtId="0" fontId="33" fillId="0" borderId="183" xfId="1" applyFont="1" applyBorder="1" applyAlignment="1" applyProtection="1">
      <alignment horizontal="center" vertical="center"/>
      <protection hidden="1"/>
    </xf>
    <xf numFmtId="0" fontId="38" fillId="2" borderId="135" xfId="1" applyFont="1" applyFill="1" applyBorder="1" applyAlignment="1" applyProtection="1">
      <alignment vertical="center" wrapText="1"/>
      <protection hidden="1"/>
    </xf>
    <xf numFmtId="0" fontId="38" fillId="2" borderId="136" xfId="1" applyFont="1" applyFill="1" applyBorder="1" applyAlignment="1" applyProtection="1">
      <alignment vertical="center" wrapText="1"/>
      <protection hidden="1"/>
    </xf>
    <xf numFmtId="0" fontId="38" fillId="2" borderId="137" xfId="1" applyFont="1" applyFill="1" applyBorder="1" applyAlignment="1" applyProtection="1">
      <alignment vertical="center" wrapText="1"/>
      <protection hidden="1"/>
    </xf>
    <xf numFmtId="0" fontId="110" fillId="0" borderId="155" xfId="1" applyFont="1" applyBorder="1" applyAlignment="1" applyProtection="1">
      <alignment horizontal="center" vertical="center"/>
      <protection hidden="1"/>
    </xf>
    <xf numFmtId="0" fontId="33" fillId="0" borderId="2" xfId="1" applyFont="1" applyBorder="1" applyAlignment="1" applyProtection="1">
      <alignment horizontal="center" vertical="center"/>
      <protection hidden="1"/>
    </xf>
    <xf numFmtId="0" fontId="33" fillId="0" borderId="165" xfId="1" applyFont="1" applyBorder="1" applyAlignment="1" applyProtection="1">
      <alignment horizontal="center" vertical="center"/>
      <protection hidden="1"/>
    </xf>
    <xf numFmtId="0" fontId="33" fillId="0" borderId="4" xfId="1" applyFont="1" applyBorder="1" applyAlignment="1" applyProtection="1">
      <alignment horizontal="center" vertical="center"/>
      <protection hidden="1"/>
    </xf>
    <xf numFmtId="0" fontId="33" fillId="0" borderId="167" xfId="1" applyFont="1" applyBorder="1" applyAlignment="1" applyProtection="1">
      <alignment horizontal="center" vertical="center"/>
      <protection hidden="1"/>
    </xf>
    <xf numFmtId="0" fontId="33" fillId="0" borderId="273" xfId="1" applyFont="1" applyBorder="1" applyAlignment="1" applyProtection="1">
      <alignment horizontal="center" vertical="center"/>
      <protection hidden="1"/>
    </xf>
    <xf numFmtId="0" fontId="33" fillId="0" borderId="220" xfId="1" applyFont="1" applyBorder="1" applyAlignment="1" applyProtection="1">
      <alignment horizontal="center" vertical="center"/>
      <protection hidden="1"/>
    </xf>
    <xf numFmtId="0" fontId="33" fillId="0" borderId="3" xfId="1" applyFont="1" applyBorder="1" applyAlignment="1" applyProtection="1">
      <alignment horizontal="center" vertical="center"/>
      <protection hidden="1"/>
    </xf>
    <xf numFmtId="0" fontId="33" fillId="0" borderId="6" xfId="1" applyFont="1" applyBorder="1" applyAlignment="1" applyProtection="1">
      <alignment horizontal="center" vertical="center"/>
      <protection hidden="1"/>
    </xf>
    <xf numFmtId="0" fontId="33" fillId="0" borderId="191" xfId="1" applyFont="1" applyBorder="1" applyAlignment="1" applyProtection="1">
      <alignment horizontal="center" vertical="center"/>
      <protection hidden="1"/>
    </xf>
    <xf numFmtId="0" fontId="33" fillId="0" borderId="189" xfId="1" applyFont="1" applyBorder="1" applyAlignment="1" applyProtection="1">
      <alignment horizontal="center" vertical="center"/>
      <protection hidden="1"/>
    </xf>
    <xf numFmtId="0" fontId="33" fillId="0" borderId="186" xfId="1" applyFont="1" applyBorder="1" applyAlignment="1" applyProtection="1">
      <alignment horizontal="center" vertical="center"/>
      <protection hidden="1"/>
    </xf>
    <xf numFmtId="0" fontId="33" fillId="0" borderId="187" xfId="1" applyFont="1" applyBorder="1" applyAlignment="1" applyProtection="1">
      <alignment horizontal="center" vertical="center"/>
      <protection hidden="1"/>
    </xf>
    <xf numFmtId="0" fontId="33" fillId="0" borderId="190" xfId="1" applyFont="1" applyBorder="1" applyAlignment="1" applyProtection="1">
      <alignment horizontal="center" vertical="center"/>
      <protection hidden="1"/>
    </xf>
    <xf numFmtId="0" fontId="33" fillId="0" borderId="192" xfId="1" applyFont="1" applyBorder="1" applyAlignment="1" applyProtection="1">
      <alignment horizontal="center" vertical="center"/>
      <protection hidden="1"/>
    </xf>
    <xf numFmtId="0" fontId="33" fillId="0" borderId="45" xfId="1" applyFont="1" applyBorder="1" applyAlignment="1" applyProtection="1">
      <alignment horizontal="center" vertical="center"/>
      <protection hidden="1"/>
    </xf>
    <xf numFmtId="0" fontId="18" fillId="0" borderId="189" xfId="1" applyBorder="1" applyAlignment="1" applyProtection="1">
      <alignment horizontal="center" vertical="center"/>
      <protection hidden="1"/>
    </xf>
    <xf numFmtId="0" fontId="18" fillId="0" borderId="187" xfId="1" applyBorder="1" applyAlignment="1" applyProtection="1">
      <alignment horizontal="center" vertical="center"/>
      <protection hidden="1"/>
    </xf>
    <xf numFmtId="0" fontId="18" fillId="0" borderId="193" xfId="1" applyBorder="1" applyAlignment="1" applyProtection="1">
      <alignment horizontal="center" vertical="center"/>
      <protection hidden="1"/>
    </xf>
    <xf numFmtId="0" fontId="18" fillId="0" borderId="188" xfId="1" applyBorder="1" applyAlignment="1" applyProtection="1">
      <alignment horizontal="center" vertical="center"/>
      <protection hidden="1"/>
    </xf>
    <xf numFmtId="0" fontId="24" fillId="2" borderId="134" xfId="1" applyFont="1" applyFill="1" applyBorder="1" applyAlignment="1" applyProtection="1">
      <alignment horizontal="left" vertical="center" wrapText="1"/>
      <protection hidden="1"/>
    </xf>
    <xf numFmtId="0" fontId="24" fillId="2" borderId="139" xfId="1" applyFont="1" applyFill="1" applyBorder="1" applyAlignment="1" applyProtection="1">
      <alignment horizontal="left" vertical="center" wrapText="1"/>
      <protection hidden="1"/>
    </xf>
    <xf numFmtId="0" fontId="24" fillId="2" borderId="140" xfId="1" applyFont="1" applyFill="1" applyBorder="1" applyAlignment="1" applyProtection="1">
      <alignment horizontal="left" vertical="center" wrapText="1"/>
      <protection hidden="1"/>
    </xf>
    <xf numFmtId="0" fontId="24" fillId="2" borderId="10" xfId="1" applyFont="1" applyFill="1" applyBorder="1" applyAlignment="1" applyProtection="1">
      <alignment horizontal="left" vertical="center" wrapText="1"/>
      <protection hidden="1"/>
    </xf>
    <xf numFmtId="0" fontId="24" fillId="2" borderId="11" xfId="1" applyFont="1" applyFill="1" applyBorder="1" applyAlignment="1" applyProtection="1">
      <alignment horizontal="left" vertical="center" wrapText="1"/>
      <protection hidden="1"/>
    </xf>
    <xf numFmtId="0" fontId="24" fillId="2" borderId="12" xfId="1" applyFont="1" applyFill="1" applyBorder="1" applyAlignment="1" applyProtection="1">
      <alignment horizontal="left" vertical="center" wrapText="1"/>
      <protection hidden="1"/>
    </xf>
    <xf numFmtId="0" fontId="33" fillId="0" borderId="130" xfId="1" applyFont="1" applyBorder="1" applyAlignment="1" applyProtection="1">
      <alignment horizontal="center" vertical="center"/>
      <protection hidden="1"/>
    </xf>
    <xf numFmtId="0" fontId="33" fillId="0" borderId="172" xfId="1" applyFont="1" applyBorder="1" applyAlignment="1" applyProtection="1">
      <alignment horizontal="center" vertical="center"/>
      <protection hidden="1"/>
    </xf>
    <xf numFmtId="0" fontId="35" fillId="2" borderId="184" xfId="1" applyFont="1" applyFill="1" applyBorder="1" applyAlignment="1" applyProtection="1">
      <alignment horizontal="center" vertical="center"/>
      <protection hidden="1"/>
    </xf>
    <xf numFmtId="0" fontId="35" fillId="2" borderId="185" xfId="1" applyFont="1" applyFill="1" applyBorder="1" applyAlignment="1" applyProtection="1">
      <alignment horizontal="center" vertical="center"/>
      <protection hidden="1"/>
    </xf>
    <xf numFmtId="0" fontId="35" fillId="2" borderId="172" xfId="1" applyFont="1" applyFill="1" applyBorder="1" applyAlignment="1" applyProtection="1">
      <alignment horizontal="center" vertical="center"/>
      <protection hidden="1"/>
    </xf>
    <xf numFmtId="0" fontId="26" fillId="2" borderId="50" xfId="1" applyFont="1" applyFill="1" applyBorder="1" applyAlignment="1" applyProtection="1">
      <alignment horizontal="left" vertical="center" wrapText="1"/>
      <protection hidden="1"/>
    </xf>
    <xf numFmtId="0" fontId="26" fillId="2" borderId="17" xfId="1" applyFont="1" applyFill="1" applyBorder="1" applyAlignment="1" applyProtection="1">
      <alignment horizontal="left" vertical="center" wrapText="1"/>
      <protection hidden="1"/>
    </xf>
    <xf numFmtId="0" fontId="26" fillId="2" borderId="18" xfId="1" applyFont="1" applyFill="1" applyBorder="1" applyAlignment="1" applyProtection="1">
      <alignment horizontal="left" vertical="center" wrapText="1"/>
      <protection hidden="1"/>
    </xf>
    <xf numFmtId="0" fontId="26" fillId="2" borderId="51" xfId="1" applyFont="1" applyFill="1" applyBorder="1" applyAlignment="1" applyProtection="1">
      <alignment horizontal="left" vertical="center" wrapText="1"/>
      <protection hidden="1"/>
    </xf>
    <xf numFmtId="0" fontId="18" fillId="0" borderId="29" xfId="1" applyBorder="1" applyProtection="1">
      <protection hidden="1"/>
    </xf>
    <xf numFmtId="0" fontId="18" fillId="0" borderId="190" xfId="1" applyBorder="1" applyProtection="1">
      <protection hidden="1"/>
    </xf>
    <xf numFmtId="0" fontId="0" fillId="0" borderId="25" xfId="0" applyBorder="1" applyAlignment="1" applyProtection="1">
      <alignment vertical="center"/>
      <protection hidden="1"/>
    </xf>
    <xf numFmtId="0" fontId="89" fillId="0" borderId="0" xfId="3" applyFont="1" applyAlignment="1" applyProtection="1">
      <alignment horizontal="center" vertical="center"/>
    </xf>
    <xf numFmtId="0" fontId="136" fillId="0" borderId="0" xfId="1" applyFont="1" applyBorder="1" applyAlignment="1">
      <alignment horizontal="right" vertical="top"/>
    </xf>
    <xf numFmtId="0" fontId="4" fillId="0" borderId="109" xfId="3" applyFont="1" applyBorder="1" applyAlignment="1" applyProtection="1">
      <alignment horizontal="distributed" vertical="center"/>
    </xf>
    <xf numFmtId="0" fontId="4" fillId="0" borderId="108" xfId="3" applyFont="1" applyBorder="1" applyAlignment="1" applyProtection="1">
      <alignment horizontal="distributed" vertical="center"/>
    </xf>
    <xf numFmtId="0" fontId="4" fillId="0" borderId="110" xfId="3" applyFont="1" applyBorder="1" applyAlignment="1" applyProtection="1">
      <alignment horizontal="distributed" vertical="center"/>
    </xf>
    <xf numFmtId="0" fontId="4" fillId="0" borderId="44" xfId="3" applyFont="1" applyBorder="1" applyAlignment="1" applyProtection="1">
      <alignment horizontal="distributed" vertical="center"/>
    </xf>
    <xf numFmtId="0" fontId="4" fillId="0" borderId="11" xfId="3" applyFont="1" applyBorder="1" applyAlignment="1" applyProtection="1">
      <alignment horizontal="distributed" vertical="center"/>
    </xf>
    <xf numFmtId="0" fontId="4" fillId="0" borderId="42" xfId="3" applyFont="1" applyBorder="1" applyAlignment="1" applyProtection="1">
      <alignment horizontal="distributed" vertical="center"/>
    </xf>
    <xf numFmtId="0" fontId="4" fillId="0" borderId="105" xfId="3" applyFont="1" applyBorder="1" applyAlignment="1" applyProtection="1">
      <alignment horizontal="left" vertical="center" wrapText="1"/>
      <protection locked="0"/>
    </xf>
    <xf numFmtId="0" fontId="4" fillId="0" borderId="43" xfId="3" applyFont="1" applyBorder="1" applyAlignment="1" applyProtection="1">
      <alignment horizontal="left" vertical="center" wrapText="1"/>
      <protection locked="0"/>
    </xf>
    <xf numFmtId="0" fontId="4" fillId="0" borderId="114" xfId="3" applyFont="1" applyBorder="1" applyAlignment="1" applyProtection="1">
      <alignment horizontal="left" vertical="center" wrapText="1"/>
      <protection locked="0"/>
    </xf>
    <xf numFmtId="0" fontId="4" fillId="0" borderId="105" xfId="3" applyFont="1" applyBorder="1" applyAlignment="1" applyProtection="1">
      <alignment horizontal="center" vertical="center"/>
    </xf>
    <xf numFmtId="0" fontId="4" fillId="0" borderId="43" xfId="3" applyFont="1" applyBorder="1" applyAlignment="1" applyProtection="1">
      <alignment horizontal="center" vertical="center"/>
    </xf>
    <xf numFmtId="0" fontId="4" fillId="0" borderId="114" xfId="3" applyFont="1" applyBorder="1" applyAlignment="1" applyProtection="1">
      <alignment horizontal="center" vertical="center"/>
    </xf>
    <xf numFmtId="0" fontId="4" fillId="0" borderId="36" xfId="3" applyFont="1" applyBorder="1" applyAlignment="1" applyProtection="1">
      <alignment horizontal="left" vertical="center" wrapText="1"/>
      <protection locked="0"/>
    </xf>
    <xf numFmtId="0" fontId="4" fillId="0" borderId="139" xfId="3" applyFont="1" applyBorder="1" applyAlignment="1" applyProtection="1">
      <alignment horizontal="left" vertical="center" wrapText="1"/>
      <protection locked="0"/>
    </xf>
    <xf numFmtId="0" fontId="4" fillId="0" borderId="140" xfId="3" applyFont="1" applyBorder="1" applyAlignment="1" applyProtection="1">
      <alignment horizontal="left" vertical="center" wrapText="1"/>
      <protection locked="0"/>
    </xf>
    <xf numFmtId="0" fontId="4" fillId="0" borderId="52" xfId="3" applyFont="1" applyBorder="1" applyAlignment="1" applyProtection="1">
      <alignment horizontal="left" vertical="center" wrapText="1"/>
      <protection locked="0"/>
    </xf>
    <xf numFmtId="0" fontId="4" fillId="0" borderId="0" xfId="3" applyFont="1" applyBorder="1" applyAlignment="1" applyProtection="1">
      <alignment horizontal="left" vertical="center" wrapText="1"/>
      <protection locked="0"/>
    </xf>
    <xf numFmtId="0" fontId="4" fillId="0" borderId="31" xfId="3" applyFont="1" applyBorder="1" applyAlignment="1" applyProtection="1">
      <alignment horizontal="left" vertical="center" wrapText="1"/>
      <protection locked="0"/>
    </xf>
    <xf numFmtId="0" fontId="4" fillId="0" borderId="113" xfId="3" applyFont="1" applyBorder="1" applyAlignment="1" applyProtection="1">
      <alignment horizontal="left" vertical="center" wrapText="1"/>
      <protection locked="0"/>
    </xf>
    <xf numFmtId="0" fontId="4" fillId="0" borderId="112" xfId="3" applyFont="1" applyBorder="1" applyAlignment="1" applyProtection="1">
      <alignment horizontal="left" vertical="center" wrapText="1"/>
      <protection locked="0"/>
    </xf>
    <xf numFmtId="0" fontId="4" fillId="0" borderId="111" xfId="3" applyFont="1" applyBorder="1" applyAlignment="1" applyProtection="1">
      <alignment horizontal="left" vertical="center" wrapText="1"/>
      <protection locked="0"/>
    </xf>
    <xf numFmtId="38" fontId="4" fillId="0" borderId="104" xfId="6" applyFont="1" applyBorder="1" applyAlignment="1" applyProtection="1">
      <alignment horizontal="center" vertical="center" wrapText="1"/>
      <protection locked="0"/>
    </xf>
    <xf numFmtId="38" fontId="4" fillId="0" borderId="4" xfId="6" applyFont="1" applyBorder="1" applyAlignment="1" applyProtection="1">
      <alignment horizontal="center" vertical="center" wrapText="1"/>
      <protection locked="0"/>
    </xf>
    <xf numFmtId="38" fontId="4" fillId="0" borderId="39" xfId="6" applyFont="1" applyBorder="1" applyAlignment="1" applyProtection="1">
      <alignment horizontal="center" vertical="center" wrapText="1"/>
      <protection locked="0"/>
    </xf>
    <xf numFmtId="38" fontId="4" fillId="0" borderId="50" xfId="6" applyFont="1" applyBorder="1" applyAlignment="1" applyProtection="1">
      <alignment horizontal="center" vertical="center" wrapText="1"/>
      <protection locked="0"/>
    </xf>
    <xf numFmtId="38" fontId="4" fillId="0" borderId="96" xfId="6" applyFont="1" applyBorder="1" applyAlignment="1" applyProtection="1">
      <alignment horizontal="center" vertical="center" wrapText="1"/>
      <protection locked="0"/>
    </xf>
    <xf numFmtId="38" fontId="4" fillId="0" borderId="64" xfId="6" applyFont="1" applyBorder="1" applyAlignment="1" applyProtection="1">
      <alignment horizontal="center" vertical="center" wrapText="1"/>
      <protection locked="0"/>
    </xf>
    <xf numFmtId="0" fontId="4" fillId="0" borderId="6" xfId="3" applyFont="1" applyBorder="1" applyAlignment="1" applyProtection="1">
      <alignment horizontal="center" vertical="center"/>
    </xf>
    <xf numFmtId="0" fontId="4" fillId="0" borderId="18" xfId="3" applyFont="1" applyBorder="1" applyAlignment="1" applyProtection="1">
      <alignment horizontal="center" vertical="center"/>
    </xf>
    <xf numFmtId="0" fontId="4" fillId="0" borderId="19" xfId="3" applyFont="1" applyBorder="1" applyAlignment="1" applyProtection="1">
      <alignment horizontal="center" vertical="center"/>
    </xf>
    <xf numFmtId="0" fontId="4" fillId="0" borderId="109" xfId="3" applyFont="1" applyBorder="1" applyAlignment="1" applyProtection="1">
      <alignment horizontal="center" vertical="center"/>
      <protection locked="0"/>
    </xf>
    <xf numFmtId="0" fontId="4" fillId="0" borderId="108" xfId="3" applyFont="1" applyBorder="1" applyAlignment="1" applyProtection="1">
      <alignment horizontal="center" vertical="center"/>
      <protection locked="0"/>
    </xf>
    <xf numFmtId="0" fontId="4" fillId="0" borderId="269" xfId="3" applyFont="1" applyBorder="1" applyAlignment="1" applyProtection="1">
      <alignment horizontal="center" vertical="center"/>
      <protection locked="0"/>
    </xf>
    <xf numFmtId="0" fontId="4" fillId="0" borderId="270" xfId="3" applyFont="1" applyBorder="1" applyAlignment="1" applyProtection="1">
      <alignment horizontal="center" vertical="center"/>
      <protection locked="0"/>
    </xf>
    <xf numFmtId="0" fontId="86" fillId="0" borderId="7" xfId="3" applyFont="1" applyBorder="1" applyAlignment="1" applyProtection="1">
      <alignment horizontal="center" vertical="center" wrapText="1"/>
    </xf>
    <xf numFmtId="0" fontId="86" fillId="0" borderId="8" xfId="3" applyFont="1" applyBorder="1" applyAlignment="1" applyProtection="1">
      <alignment horizontal="center" vertical="center" wrapText="1"/>
    </xf>
    <xf numFmtId="0" fontId="86" fillId="0" borderId="46" xfId="3" applyFont="1" applyBorder="1" applyAlignment="1" applyProtection="1">
      <alignment horizontal="center" vertical="center" wrapText="1"/>
    </xf>
    <xf numFmtId="0" fontId="86" fillId="0" borderId="25" xfId="3" applyFont="1" applyBorder="1" applyAlignment="1" applyProtection="1">
      <alignment horizontal="center" vertical="center" wrapText="1"/>
    </xf>
    <xf numFmtId="0" fontId="86" fillId="0" borderId="0" xfId="3" applyFont="1" applyBorder="1" applyAlignment="1" applyProtection="1">
      <alignment horizontal="center" vertical="center" wrapText="1"/>
    </xf>
    <xf numFmtId="0" fontId="86" fillId="0" borderId="51" xfId="3" applyFont="1" applyBorder="1" applyAlignment="1" applyProtection="1">
      <alignment horizontal="center" vertical="center" wrapText="1"/>
    </xf>
    <xf numFmtId="0" fontId="86" fillId="0" borderId="10" xfId="3" applyFont="1" applyBorder="1" applyAlignment="1" applyProtection="1">
      <alignment horizontal="center" vertical="center" wrapText="1"/>
    </xf>
    <xf numFmtId="0" fontId="86" fillId="0" borderId="11" xfId="3" applyFont="1" applyBorder="1" applyAlignment="1" applyProtection="1">
      <alignment horizontal="center" vertical="center" wrapText="1"/>
    </xf>
    <xf numFmtId="0" fontId="86" fillId="0" borderId="42" xfId="3" applyFont="1" applyBorder="1" applyAlignment="1" applyProtection="1">
      <alignment horizontal="center" vertical="center" wrapText="1"/>
    </xf>
    <xf numFmtId="49" fontId="87" fillId="0" borderId="36" xfId="0" applyNumberFormat="1" applyFont="1" applyBorder="1" applyAlignment="1" applyProtection="1">
      <alignment horizontal="center" vertical="center" wrapText="1"/>
      <protection locked="0"/>
    </xf>
    <xf numFmtId="49" fontId="87" fillId="0" borderId="139" xfId="0" applyNumberFormat="1" applyFont="1" applyBorder="1" applyAlignment="1" applyProtection="1">
      <alignment horizontal="center" vertical="center" wrapText="1"/>
      <protection locked="0"/>
    </xf>
    <xf numFmtId="49" fontId="87" fillId="0" borderId="140" xfId="0" applyNumberFormat="1" applyFont="1" applyBorder="1" applyAlignment="1" applyProtection="1">
      <alignment horizontal="center" vertical="center" wrapText="1"/>
      <protection locked="0"/>
    </xf>
    <xf numFmtId="49" fontId="87" fillId="0" borderId="52" xfId="0" applyNumberFormat="1" applyFont="1" applyBorder="1" applyAlignment="1" applyProtection="1">
      <alignment horizontal="center" vertical="center" wrapText="1"/>
      <protection locked="0"/>
    </xf>
    <xf numFmtId="49" fontId="87" fillId="0" borderId="0" xfId="0" applyNumberFormat="1" applyFont="1" applyBorder="1" applyAlignment="1" applyProtection="1">
      <alignment horizontal="center" vertical="center" wrapText="1"/>
      <protection locked="0"/>
    </xf>
    <xf numFmtId="49" fontId="87" fillId="0" borderId="31" xfId="0" applyNumberFormat="1" applyFont="1" applyBorder="1" applyAlignment="1" applyProtection="1">
      <alignment horizontal="center" vertical="center" wrapText="1"/>
      <protection locked="0"/>
    </xf>
    <xf numFmtId="49" fontId="87" fillId="0" borderId="44" xfId="0" applyNumberFormat="1" applyFont="1" applyBorder="1" applyAlignment="1" applyProtection="1">
      <alignment horizontal="center" vertical="center" wrapText="1"/>
      <protection locked="0"/>
    </xf>
    <xf numFmtId="49" fontId="87" fillId="0" borderId="11" xfId="0" applyNumberFormat="1" applyFont="1" applyBorder="1" applyAlignment="1" applyProtection="1">
      <alignment horizontal="center" vertical="center" wrapText="1"/>
      <protection locked="0"/>
    </xf>
    <xf numFmtId="49" fontId="87" fillId="0" borderId="12" xfId="0" applyNumberFormat="1" applyFont="1" applyBorder="1" applyAlignment="1" applyProtection="1">
      <alignment horizontal="center" vertical="center" wrapText="1"/>
      <protection locked="0"/>
    </xf>
    <xf numFmtId="0" fontId="10" fillId="0" borderId="106" xfId="3" applyFont="1" applyBorder="1" applyAlignment="1" applyProtection="1">
      <alignment horizontal="center" vertical="center" wrapText="1"/>
    </xf>
    <xf numFmtId="0" fontId="10" fillId="0" borderId="102" xfId="3" applyFont="1" applyBorder="1" applyAlignment="1" applyProtection="1">
      <alignment horizontal="center" vertical="center" wrapText="1"/>
    </xf>
    <xf numFmtId="0" fontId="10" fillId="0" borderId="47" xfId="3" applyFont="1" applyBorder="1" applyAlignment="1" applyProtection="1">
      <alignment horizontal="center" vertical="center" wrapText="1"/>
    </xf>
    <xf numFmtId="0" fontId="10" fillId="0" borderId="36" xfId="3" applyFont="1" applyBorder="1" applyAlignment="1" applyProtection="1">
      <alignment horizontal="center" vertical="center" wrapText="1"/>
    </xf>
    <xf numFmtId="0" fontId="10" fillId="0" borderId="46" xfId="3" applyFont="1" applyBorder="1" applyAlignment="1" applyProtection="1">
      <alignment horizontal="center" vertical="center" wrapText="1"/>
    </xf>
    <xf numFmtId="0" fontId="10" fillId="0" borderId="52" xfId="3" applyFont="1" applyBorder="1" applyAlignment="1" applyProtection="1">
      <alignment horizontal="center" vertical="center" wrapText="1"/>
    </xf>
    <xf numFmtId="0" fontId="10" fillId="0" borderId="51" xfId="3" applyFont="1" applyBorder="1" applyAlignment="1" applyProtection="1">
      <alignment horizontal="center" vertical="center" wrapText="1"/>
    </xf>
    <xf numFmtId="0" fontId="10" fillId="0" borderId="113" xfId="3" applyFont="1" applyBorder="1" applyAlignment="1" applyProtection="1">
      <alignment horizontal="center" vertical="center" wrapText="1"/>
    </xf>
    <xf numFmtId="0" fontId="10" fillId="0" borderId="115" xfId="3" applyFont="1" applyBorder="1" applyAlignment="1" applyProtection="1">
      <alignment horizontal="center" vertical="center" wrapText="1"/>
    </xf>
    <xf numFmtId="49" fontId="4" fillId="0" borderId="105" xfId="3" applyNumberFormat="1" applyFont="1" applyBorder="1" applyAlignment="1" applyProtection="1">
      <alignment horizontal="left" vertical="center" wrapText="1"/>
      <protection locked="0"/>
    </xf>
    <xf numFmtId="49" fontId="4" fillId="0" borderId="43" xfId="3" applyNumberFormat="1" applyFont="1" applyBorder="1" applyAlignment="1" applyProtection="1">
      <alignment horizontal="left" vertical="center" wrapText="1"/>
      <protection locked="0"/>
    </xf>
    <xf numFmtId="49" fontId="4" fillId="0" borderId="114" xfId="3" applyNumberFormat="1" applyFont="1" applyBorder="1" applyAlignment="1" applyProtection="1">
      <alignment horizontal="left" vertical="center" wrapText="1"/>
      <protection locked="0"/>
    </xf>
    <xf numFmtId="0" fontId="4" fillId="0" borderId="52" xfId="3" applyFont="1" applyBorder="1" applyAlignment="1" applyProtection="1">
      <alignment horizontal="center" vertical="center" wrapText="1"/>
    </xf>
    <xf numFmtId="0" fontId="4" fillId="0" borderId="51" xfId="3" applyFont="1" applyBorder="1" applyAlignment="1" applyProtection="1">
      <alignment horizontal="center" vertical="center" wrapText="1"/>
    </xf>
    <xf numFmtId="0" fontId="4" fillId="0" borderId="44" xfId="3" applyFont="1" applyBorder="1" applyAlignment="1" applyProtection="1">
      <alignment horizontal="center" vertical="center" wrapText="1"/>
    </xf>
    <xf numFmtId="0" fontId="4" fillId="0" borderId="42" xfId="3" applyFont="1" applyBorder="1" applyAlignment="1" applyProtection="1">
      <alignment horizontal="center" vertical="center" wrapText="1"/>
    </xf>
    <xf numFmtId="0" fontId="4" fillId="0" borderId="97" xfId="3" applyFont="1" applyBorder="1" applyAlignment="1" applyProtection="1">
      <alignment horizontal="left" vertical="center" wrapText="1"/>
      <protection locked="0"/>
    </xf>
    <xf numFmtId="0" fontId="4" fillId="0" borderId="43" xfId="3" applyFont="1" applyBorder="1" applyAlignment="1" applyProtection="1">
      <alignment horizontal="center" vertical="center" wrapText="1"/>
    </xf>
    <xf numFmtId="0" fontId="4" fillId="0" borderId="97"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11" xfId="3" applyFont="1" applyBorder="1" applyAlignment="1" applyProtection="1">
      <alignment horizontal="center" vertical="center" wrapText="1"/>
    </xf>
    <xf numFmtId="0" fontId="4" fillId="0" borderId="240" xfId="3" applyFont="1" applyBorder="1" applyAlignment="1" applyProtection="1">
      <alignment horizontal="distributed" vertical="center"/>
    </xf>
    <xf numFmtId="0" fontId="4" fillId="0" borderId="206" xfId="3" applyFont="1" applyBorder="1" applyAlignment="1" applyProtection="1">
      <alignment horizontal="distributed" vertical="center"/>
    </xf>
    <xf numFmtId="0" fontId="4" fillId="0" borderId="241" xfId="3" applyFont="1" applyBorder="1" applyAlignment="1" applyProtection="1">
      <alignment horizontal="distributed" vertical="center"/>
    </xf>
    <xf numFmtId="0" fontId="4" fillId="0" borderId="101" xfId="3" applyFont="1" applyBorder="1" applyAlignment="1" applyProtection="1">
      <alignment horizontal="distributed" vertical="center"/>
    </xf>
    <xf numFmtId="0" fontId="4" fillId="0" borderId="99" xfId="3" applyFont="1" applyBorder="1" applyAlignment="1" applyProtection="1">
      <alignment horizontal="distributed" vertical="center"/>
    </xf>
    <xf numFmtId="0" fontId="4" fillId="0" borderId="100" xfId="3" applyFont="1" applyBorder="1" applyAlignment="1" applyProtection="1">
      <alignment horizontal="distributed" vertical="center"/>
    </xf>
    <xf numFmtId="0" fontId="4" fillId="0" borderId="94" xfId="3" applyFont="1" applyBorder="1" applyAlignment="1" applyProtection="1">
      <alignment horizontal="distributed" vertical="center"/>
    </xf>
    <xf numFmtId="0" fontId="4" fillId="0" borderId="93" xfId="3" applyFont="1" applyBorder="1" applyAlignment="1" applyProtection="1">
      <alignment horizontal="distributed" vertical="center"/>
    </xf>
    <xf numFmtId="0" fontId="4" fillId="0" borderId="95" xfId="3" applyFont="1" applyBorder="1" applyAlignment="1" applyProtection="1">
      <alignment horizontal="distributed" vertical="center"/>
    </xf>
    <xf numFmtId="0" fontId="5" fillId="0" borderId="0" xfId="3" applyFont="1" applyAlignment="1" applyProtection="1">
      <alignment horizontal="distributed" vertical="center" wrapText="1"/>
      <protection hidden="1"/>
    </xf>
    <xf numFmtId="0" fontId="6" fillId="0" borderId="0" xfId="3" applyFont="1" applyAlignment="1" applyProtection="1">
      <alignment vertical="center" wrapText="1"/>
      <protection hidden="1"/>
    </xf>
    <xf numFmtId="0" fontId="5" fillId="0" borderId="0" xfId="3" applyFont="1" applyAlignment="1" applyProtection="1">
      <alignment horizontal="distributed" vertical="center"/>
      <protection hidden="1"/>
    </xf>
    <xf numFmtId="0" fontId="6" fillId="0" borderId="0" xfId="3" applyFont="1" applyAlignment="1" applyProtection="1">
      <alignment horizontal="left" vertical="center" wrapText="1"/>
      <protection hidden="1"/>
    </xf>
    <xf numFmtId="0" fontId="6" fillId="0" borderId="2" xfId="3" applyFont="1" applyBorder="1" applyAlignment="1" applyProtection="1">
      <alignment horizontal="center" vertical="center"/>
      <protection hidden="1"/>
    </xf>
    <xf numFmtId="0" fontId="6" fillId="0" borderId="1" xfId="3" applyFont="1" applyBorder="1" applyAlignment="1" applyProtection="1">
      <alignment horizontal="center" vertical="center"/>
      <protection hidden="1"/>
    </xf>
    <xf numFmtId="0" fontId="6" fillId="0" borderId="3" xfId="3" applyFont="1" applyBorder="1" applyAlignment="1" applyProtection="1">
      <alignment horizontal="center" vertical="center"/>
      <protection hidden="1"/>
    </xf>
    <xf numFmtId="0" fontId="6" fillId="0" borderId="52" xfId="3" applyFont="1" applyBorder="1" applyAlignment="1" applyProtection="1">
      <alignment horizontal="center" vertical="center"/>
      <protection hidden="1"/>
    </xf>
    <xf numFmtId="0" fontId="6" fillId="0" borderId="0" xfId="3" applyFont="1" applyBorder="1" applyAlignment="1" applyProtection="1">
      <alignment horizontal="center" vertical="center"/>
      <protection hidden="1"/>
    </xf>
    <xf numFmtId="0" fontId="6" fillId="0" borderId="51" xfId="3" applyFont="1" applyBorder="1" applyAlignment="1" applyProtection="1">
      <alignment horizontal="center" vertical="center"/>
      <protection hidden="1"/>
    </xf>
    <xf numFmtId="0" fontId="6" fillId="0" borderId="4" xfId="3" applyFont="1" applyBorder="1" applyAlignment="1" applyProtection="1">
      <alignment horizontal="center" vertical="center"/>
      <protection hidden="1"/>
    </xf>
    <xf numFmtId="0" fontId="6" fillId="0" borderId="5" xfId="3" applyFont="1" applyBorder="1" applyAlignment="1" applyProtection="1">
      <alignment horizontal="center" vertical="center"/>
      <protection hidden="1"/>
    </xf>
    <xf numFmtId="0" fontId="6" fillId="0" borderId="6" xfId="3" applyFont="1" applyBorder="1" applyAlignment="1" applyProtection="1">
      <alignment horizontal="center" vertical="center"/>
      <protection hidden="1"/>
    </xf>
    <xf numFmtId="0" fontId="4" fillId="0" borderId="2" xfId="3" applyFont="1" applyBorder="1" applyAlignment="1" applyProtection="1">
      <alignment horizontal="center" vertical="center"/>
      <protection hidden="1"/>
    </xf>
    <xf numFmtId="0" fontId="4" fillId="0" borderId="52" xfId="3" applyFont="1" applyBorder="1" applyAlignment="1" applyProtection="1">
      <alignment horizontal="center" vertical="center"/>
      <protection hidden="1"/>
    </xf>
    <xf numFmtId="0" fontId="4" fillId="0" borderId="4" xfId="3" applyFont="1" applyBorder="1" applyAlignment="1" applyProtection="1">
      <alignment horizontal="center" vertical="center"/>
      <protection hidden="1"/>
    </xf>
    <xf numFmtId="0" fontId="6" fillId="0" borderId="74" xfId="3" applyFont="1" applyBorder="1" applyAlignment="1" applyProtection="1">
      <alignment horizontal="center" vertical="center"/>
      <protection hidden="1"/>
    </xf>
    <xf numFmtId="0" fontId="6" fillId="0" borderId="75" xfId="3" applyFont="1" applyBorder="1" applyAlignment="1" applyProtection="1">
      <alignment horizontal="center" vertical="center"/>
      <protection hidden="1"/>
    </xf>
    <xf numFmtId="0" fontId="6" fillId="0" borderId="81" xfId="3" applyFont="1" applyBorder="1" applyAlignment="1" applyProtection="1">
      <alignment horizontal="center" vertical="center"/>
      <protection hidden="1"/>
    </xf>
    <xf numFmtId="0" fontId="6" fillId="0" borderId="77" xfId="3" applyFont="1" applyBorder="1" applyAlignment="1" applyProtection="1">
      <alignment horizontal="center" vertical="center"/>
      <protection hidden="1"/>
    </xf>
    <xf numFmtId="0" fontId="6" fillId="0" borderId="79" xfId="3" applyFont="1" applyBorder="1" applyAlignment="1" applyProtection="1">
      <alignment horizontal="center" vertical="center"/>
      <protection hidden="1"/>
    </xf>
    <xf numFmtId="0" fontId="6" fillId="0" borderId="73" xfId="3" applyFont="1" applyBorder="1" applyAlignment="1" applyProtection="1">
      <alignment horizontal="center" vertical="center"/>
      <protection hidden="1"/>
    </xf>
    <xf numFmtId="0" fontId="6" fillId="0" borderId="82" xfId="3" applyFont="1" applyBorder="1" applyAlignment="1" applyProtection="1">
      <alignment horizontal="center" vertical="center"/>
      <protection hidden="1"/>
    </xf>
    <xf numFmtId="0" fontId="4" fillId="0" borderId="84" xfId="3" applyFont="1" applyBorder="1" applyAlignment="1" applyProtection="1">
      <alignment horizontal="center" vertical="center"/>
      <protection hidden="1"/>
    </xf>
    <xf numFmtId="0" fontId="4" fillId="0" borderId="83" xfId="3" applyFont="1" applyBorder="1" applyAlignment="1" applyProtection="1">
      <alignment horizontal="center" vertical="center"/>
      <protection hidden="1"/>
    </xf>
    <xf numFmtId="0" fontId="6" fillId="0" borderId="76" xfId="3" applyFont="1" applyBorder="1" applyAlignment="1" applyProtection="1">
      <alignment horizontal="center" vertical="center"/>
      <protection hidden="1"/>
    </xf>
    <xf numFmtId="0" fontId="6" fillId="0" borderId="78" xfId="3" applyFont="1" applyBorder="1" applyAlignment="1" applyProtection="1">
      <alignment horizontal="center" vertical="center"/>
      <protection hidden="1"/>
    </xf>
    <xf numFmtId="0" fontId="6" fillId="0" borderId="80" xfId="3" applyFont="1" applyBorder="1" applyAlignment="1" applyProtection="1">
      <alignment horizontal="center" vertical="center"/>
      <protection hidden="1"/>
    </xf>
    <xf numFmtId="0" fontId="5" fillId="0" borderId="22" xfId="3" applyFont="1" applyBorder="1" applyAlignment="1" applyProtection="1">
      <alignment horizontal="center" vertical="center"/>
      <protection hidden="1"/>
    </xf>
    <xf numFmtId="0" fontId="5" fillId="0" borderId="23" xfId="3" applyFont="1" applyBorder="1" applyAlignment="1" applyProtection="1">
      <alignment horizontal="center" vertical="center"/>
      <protection hidden="1"/>
    </xf>
    <xf numFmtId="0" fontId="5" fillId="0" borderId="24" xfId="3" applyFont="1" applyBorder="1" applyAlignment="1" applyProtection="1">
      <alignment horizontal="center" vertical="center"/>
      <protection hidden="1"/>
    </xf>
    <xf numFmtId="0" fontId="4" fillId="0" borderId="0" xfId="3" applyFont="1" applyAlignment="1" applyProtection="1">
      <alignment horizontal="center" vertical="center"/>
      <protection hidden="1"/>
    </xf>
    <xf numFmtId="0" fontId="6" fillId="0" borderId="124" xfId="3" applyFont="1" applyBorder="1" applyProtection="1">
      <protection hidden="1"/>
    </xf>
    <xf numFmtId="0" fontId="6" fillId="0" borderId="123" xfId="3" applyFont="1" applyBorder="1" applyProtection="1">
      <protection hidden="1"/>
    </xf>
    <xf numFmtId="0" fontId="6" fillId="0" borderId="122" xfId="3" applyFont="1" applyBorder="1" applyProtection="1">
      <protection hidden="1"/>
    </xf>
    <xf numFmtId="0" fontId="6" fillId="0" borderId="121" xfId="3" applyFont="1" applyBorder="1" applyProtection="1">
      <protection hidden="1"/>
    </xf>
    <xf numFmtId="0" fontId="6" fillId="0" borderId="120" xfId="3" applyFont="1" applyBorder="1" applyProtection="1">
      <protection hidden="1"/>
    </xf>
    <xf numFmtId="0" fontId="6" fillId="0" borderId="119" xfId="3" applyFont="1" applyBorder="1" applyProtection="1">
      <protection hidden="1"/>
    </xf>
    <xf numFmtId="0" fontId="6" fillId="0" borderId="118" xfId="3" applyFont="1" applyBorder="1" applyProtection="1">
      <protection hidden="1"/>
    </xf>
    <xf numFmtId="0" fontId="6" fillId="0" borderId="117" xfId="3" applyFont="1" applyBorder="1" applyProtection="1">
      <protection hidden="1"/>
    </xf>
    <xf numFmtId="0" fontId="6" fillId="0" borderId="116" xfId="3" applyFont="1" applyBorder="1" applyProtection="1">
      <protection hidden="1"/>
    </xf>
  </cellXfs>
  <cellStyles count="7">
    <cellStyle name="桁区切り" xfId="6" builtinId="6"/>
    <cellStyle name="桁区切り 2" xfId="2"/>
    <cellStyle name="標準" xfId="0" builtinId="0"/>
    <cellStyle name="標準 2" xfId="1"/>
    <cellStyle name="標準 3" xfId="3"/>
    <cellStyle name="標準 4" xfId="4"/>
    <cellStyle name="標準 4 2" xfId="5"/>
  </cellStyles>
  <dxfs count="76">
    <dxf>
      <font>
        <color theme="0"/>
      </font>
    </dxf>
    <dxf>
      <font>
        <color theme="0"/>
      </font>
    </dxf>
    <dxf>
      <font>
        <color theme="1"/>
      </font>
    </dxf>
    <dxf>
      <font>
        <color theme="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CCFFFF"/>
        </patternFill>
      </fill>
    </dxf>
    <dxf>
      <fill>
        <patternFill>
          <bgColor rgb="FFFF0000"/>
        </patternFill>
      </fill>
    </dxf>
    <dxf>
      <fill>
        <patternFill>
          <bgColor rgb="FFCC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0070C0"/>
      </font>
    </dxf>
    <dxf>
      <font>
        <color rgb="FFFF0000"/>
      </font>
    </dxf>
    <dxf>
      <font>
        <color rgb="FFFF0000"/>
      </font>
    </dxf>
    <dxf>
      <font>
        <color rgb="FFFF0000"/>
      </font>
    </dxf>
    <dxf>
      <font>
        <color rgb="FFFF0000"/>
      </font>
    </dxf>
    <dxf>
      <font>
        <color rgb="FFFF0000"/>
      </font>
    </dxf>
    <dxf>
      <font>
        <color rgb="FF0070C0"/>
      </font>
    </dxf>
    <dxf>
      <font>
        <color rgb="FFFF0000"/>
      </font>
    </dxf>
    <dxf>
      <font>
        <color rgb="FFFF0000"/>
      </font>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CCFFFF"/>
      <color rgb="FFFFFF66"/>
      <color rgb="FFCCFFCC"/>
      <color rgb="FFFFFFCC"/>
      <color rgb="FFFF7C80"/>
      <color rgb="FFFFCC00"/>
      <color rgb="FFF8A15A"/>
      <color rgb="FFFFCC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224118</xdr:colOff>
      <xdr:row>11</xdr:row>
      <xdr:rowOff>235319</xdr:rowOff>
    </xdr:from>
    <xdr:to>
      <xdr:col>25</xdr:col>
      <xdr:colOff>47745</xdr:colOff>
      <xdr:row>12</xdr:row>
      <xdr:rowOff>336172</xdr:rowOff>
    </xdr:to>
    <xdr:pic>
      <xdr:nvPicPr>
        <xdr:cNvPr id="12" name="図 11"/>
        <xdr:cNvPicPr>
          <a:picLocks noChangeAspect="1"/>
        </xdr:cNvPicPr>
      </xdr:nvPicPr>
      <xdr:blipFill>
        <a:blip xmlns:r="http://schemas.openxmlformats.org/officeDocument/2006/relationships" r:embed="rId1"/>
        <a:stretch>
          <a:fillRect/>
        </a:stretch>
      </xdr:blipFill>
      <xdr:spPr>
        <a:xfrm>
          <a:off x="1131794" y="2319613"/>
          <a:ext cx="6479922" cy="448235"/>
        </a:xfrm>
        <a:prstGeom prst="rect">
          <a:avLst/>
        </a:prstGeom>
      </xdr:spPr>
    </xdr:pic>
    <xdr:clientData/>
  </xdr:twoCellAnchor>
  <xdr:twoCellAnchor>
    <xdr:from>
      <xdr:col>2</xdr:col>
      <xdr:colOff>95249</xdr:colOff>
      <xdr:row>7</xdr:row>
      <xdr:rowOff>228600</xdr:rowOff>
    </xdr:from>
    <xdr:to>
      <xdr:col>10</xdr:col>
      <xdr:colOff>47624</xdr:colOff>
      <xdr:row>10</xdr:row>
      <xdr:rowOff>323850</xdr:rowOff>
    </xdr:to>
    <xdr:sp macro="" textlink="">
      <xdr:nvSpPr>
        <xdr:cNvPr id="3" name="角丸四角形 2"/>
        <xdr:cNvSpPr/>
      </xdr:nvSpPr>
      <xdr:spPr>
        <a:xfrm>
          <a:off x="704849" y="933450"/>
          <a:ext cx="2390775" cy="115252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今は</a:t>
          </a:r>
          <a:endParaRPr kumimoji="1" lang="en-US" altLang="ja-JP" sz="1400">
            <a:solidFill>
              <a:sysClr val="windowText" lastClr="000000"/>
            </a:solidFill>
          </a:endParaRPr>
        </a:p>
        <a:p>
          <a:pPr algn="l"/>
          <a:r>
            <a:rPr kumimoji="1" lang="ja-JP" altLang="en-US" sz="1400">
              <a:solidFill>
                <a:sysClr val="windowText" lastClr="000000"/>
              </a:solidFill>
            </a:rPr>
            <a:t>このシート（はじめに）が</a:t>
          </a:r>
          <a:endParaRPr kumimoji="1" lang="en-US" altLang="ja-JP" sz="1400">
            <a:solidFill>
              <a:sysClr val="windowText" lastClr="000000"/>
            </a:solidFill>
          </a:endParaRPr>
        </a:p>
        <a:p>
          <a:pPr algn="l"/>
          <a:r>
            <a:rPr kumimoji="1" lang="ja-JP" altLang="en-US" sz="1400">
              <a:solidFill>
                <a:sysClr val="windowText" lastClr="000000"/>
              </a:solidFill>
            </a:rPr>
            <a:t>選択されています。</a:t>
          </a:r>
        </a:p>
      </xdr:txBody>
    </xdr:sp>
    <xdr:clientData/>
  </xdr:twoCellAnchor>
  <xdr:twoCellAnchor>
    <xdr:from>
      <xdr:col>3</xdr:col>
      <xdr:colOff>276225</xdr:colOff>
      <xdr:row>11</xdr:row>
      <xdr:rowOff>323850</xdr:rowOff>
    </xdr:from>
    <xdr:to>
      <xdr:col>6</xdr:col>
      <xdr:colOff>104775</xdr:colOff>
      <xdr:row>12</xdr:row>
      <xdr:rowOff>295275</xdr:rowOff>
    </xdr:to>
    <xdr:sp macro="" textlink="">
      <xdr:nvSpPr>
        <xdr:cNvPr id="4" name="正方形/長方形 3"/>
        <xdr:cNvSpPr/>
      </xdr:nvSpPr>
      <xdr:spPr>
        <a:xfrm>
          <a:off x="1190625" y="2438400"/>
          <a:ext cx="74295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10</xdr:row>
      <xdr:rowOff>323850</xdr:rowOff>
    </xdr:from>
    <xdr:to>
      <xdr:col>6</xdr:col>
      <xdr:colOff>71437</xdr:colOff>
      <xdr:row>11</xdr:row>
      <xdr:rowOff>323850</xdr:rowOff>
    </xdr:to>
    <xdr:cxnSp macro="">
      <xdr:nvCxnSpPr>
        <xdr:cNvPr id="5" name="直線矢印コネクタ 4"/>
        <xdr:cNvCxnSpPr>
          <a:stCxn id="3" idx="2"/>
          <a:endCxn id="4" idx="0"/>
        </xdr:cNvCxnSpPr>
      </xdr:nvCxnSpPr>
      <xdr:spPr>
        <a:xfrm flipH="1">
          <a:off x="1562100" y="2085975"/>
          <a:ext cx="338137" cy="35242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xdr:colOff>
      <xdr:row>11</xdr:row>
      <xdr:rowOff>304801</xdr:rowOff>
    </xdr:from>
    <xdr:to>
      <xdr:col>8</xdr:col>
      <xdr:colOff>257175</xdr:colOff>
      <xdr:row>12</xdr:row>
      <xdr:rowOff>295276</xdr:rowOff>
    </xdr:to>
    <xdr:sp macro="" textlink="">
      <xdr:nvSpPr>
        <xdr:cNvPr id="6" name="正方形/長方形 5"/>
        <xdr:cNvSpPr/>
      </xdr:nvSpPr>
      <xdr:spPr>
        <a:xfrm>
          <a:off x="1885950" y="2419351"/>
          <a:ext cx="8096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257174</xdr:colOff>
      <xdr:row>13</xdr:row>
      <xdr:rowOff>323850</xdr:rowOff>
    </xdr:from>
    <xdr:to>
      <xdr:col>10</xdr:col>
      <xdr:colOff>142875</xdr:colOff>
      <xdr:row>19</xdr:row>
      <xdr:rowOff>123825</xdr:rowOff>
    </xdr:to>
    <xdr:sp macro="" textlink="">
      <xdr:nvSpPr>
        <xdr:cNvPr id="7" name="角丸四角形 6"/>
        <xdr:cNvSpPr/>
      </xdr:nvSpPr>
      <xdr:spPr>
        <a:xfrm>
          <a:off x="866774" y="3143250"/>
          <a:ext cx="2324101" cy="191452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①「入力シート</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rPr>
            <a:t>を選択し、</a:t>
          </a:r>
          <a:endParaRPr kumimoji="1" lang="en-US" altLang="ja-JP" sz="1400">
            <a:solidFill>
              <a:sysClr val="windowText" lastClr="000000"/>
            </a:solidFill>
          </a:endParaRPr>
        </a:p>
        <a:p>
          <a:pPr algn="l"/>
          <a:r>
            <a:rPr kumimoji="1" lang="ja-JP" altLang="en-US" sz="1400">
              <a:solidFill>
                <a:sysClr val="windowText" lastClr="000000"/>
              </a:solidFill>
            </a:rPr>
            <a:t>必要項目を</a:t>
          </a:r>
          <a:endParaRPr kumimoji="1" lang="en-US" altLang="ja-JP" sz="1400">
            <a:solidFill>
              <a:sysClr val="windowText" lastClr="000000"/>
            </a:solidFill>
          </a:endParaRPr>
        </a:p>
        <a:p>
          <a:pPr algn="l"/>
          <a:r>
            <a:rPr kumimoji="1" lang="ja-JP" altLang="en-US" sz="1400">
              <a:solidFill>
                <a:sysClr val="windowText" lastClr="000000"/>
              </a:solidFill>
            </a:rPr>
            <a:t>入力してください。</a:t>
          </a:r>
          <a:endParaRPr kumimoji="1" lang="en-US" altLang="ja-JP" sz="1400">
            <a:solidFill>
              <a:sysClr val="windowText" lastClr="000000"/>
            </a:solidFill>
          </a:endParaRPr>
        </a:p>
        <a:p>
          <a:pPr algn="l"/>
          <a:endParaRPr kumimoji="1" lang="en-US" altLang="ja-JP" sz="700">
            <a:solidFill>
              <a:sysClr val="windowText" lastClr="000000"/>
            </a:solidFill>
          </a:endParaRPr>
        </a:p>
        <a:p>
          <a:pPr algn="l"/>
          <a:r>
            <a:rPr kumimoji="1" lang="ja-JP" altLang="en-US" sz="1400">
              <a:solidFill>
                <a:srgbClr val="FF0000"/>
              </a:solidFill>
            </a:rPr>
            <a:t>「入力シート」の入力内容が各様式に反映します。</a:t>
          </a:r>
          <a:endParaRPr kumimoji="1" lang="ja-JP" altLang="en-US" sz="1600">
            <a:solidFill>
              <a:srgbClr val="FF0000"/>
            </a:solidFill>
          </a:endParaRPr>
        </a:p>
      </xdr:txBody>
    </xdr:sp>
    <xdr:clientData/>
  </xdr:twoCellAnchor>
  <xdr:twoCellAnchor>
    <xdr:from>
      <xdr:col>6</xdr:col>
      <xdr:colOff>200025</xdr:colOff>
      <xdr:row>12</xdr:row>
      <xdr:rowOff>295276</xdr:rowOff>
    </xdr:from>
    <xdr:to>
      <xdr:col>7</xdr:col>
      <xdr:colOff>157163</xdr:colOff>
      <xdr:row>13</xdr:row>
      <xdr:rowOff>323850</xdr:rowOff>
    </xdr:to>
    <xdr:cxnSp macro="">
      <xdr:nvCxnSpPr>
        <xdr:cNvPr id="8" name="直線矢印コネクタ 7"/>
        <xdr:cNvCxnSpPr>
          <a:stCxn id="7" idx="0"/>
          <a:endCxn id="6" idx="2"/>
        </xdr:cNvCxnSpPr>
      </xdr:nvCxnSpPr>
      <xdr:spPr>
        <a:xfrm flipV="1">
          <a:off x="2028825" y="2762251"/>
          <a:ext cx="261938" cy="38099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295273</xdr:colOff>
      <xdr:row>12</xdr:row>
      <xdr:rowOff>304804</xdr:rowOff>
    </xdr:from>
    <xdr:to>
      <xdr:col>23</xdr:col>
      <xdr:colOff>285749</xdr:colOff>
      <xdr:row>13</xdr:row>
      <xdr:rowOff>342904</xdr:rowOff>
    </xdr:to>
    <xdr:sp macro="" textlink="">
      <xdr:nvSpPr>
        <xdr:cNvPr id="9" name="右中かっこ 8"/>
        <xdr:cNvSpPr/>
      </xdr:nvSpPr>
      <xdr:spPr>
        <a:xfrm rot="5400000">
          <a:off x="4819648" y="685804"/>
          <a:ext cx="390525" cy="4562476"/>
        </a:xfrm>
        <a:prstGeom prst="rightBrace">
          <a:avLst>
            <a:gd name="adj1" fmla="val 99445"/>
            <a:gd name="adj2" fmla="val 50000"/>
          </a:avLst>
        </a:prstGeom>
        <a:noFill/>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14</xdr:row>
      <xdr:rowOff>28575</xdr:rowOff>
    </xdr:from>
    <xdr:to>
      <xdr:col>20</xdr:col>
      <xdr:colOff>95250</xdr:colOff>
      <xdr:row>19</xdr:row>
      <xdr:rowOff>114300</xdr:rowOff>
    </xdr:to>
    <xdr:sp macro="" textlink="">
      <xdr:nvSpPr>
        <xdr:cNvPr id="10" name="角丸四角形 9"/>
        <xdr:cNvSpPr/>
      </xdr:nvSpPr>
      <xdr:spPr>
        <a:xfrm>
          <a:off x="3867150" y="3200400"/>
          <a:ext cx="2324100" cy="184785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②入力が終わりましたら</a:t>
          </a:r>
          <a:endParaRPr kumimoji="1" lang="en-US" altLang="ja-JP" sz="1400">
            <a:solidFill>
              <a:sysClr val="windowText" lastClr="000000"/>
            </a:solidFill>
          </a:endParaRPr>
        </a:p>
        <a:p>
          <a:pPr algn="l"/>
          <a:r>
            <a:rPr kumimoji="1" lang="ja-JP" altLang="en-US" sz="1400">
              <a:solidFill>
                <a:sysClr val="windowText" lastClr="000000"/>
              </a:solidFill>
            </a:rPr>
            <a:t>必要なシートを選択し、</a:t>
          </a:r>
          <a:endParaRPr kumimoji="1" lang="en-US" altLang="ja-JP" sz="1400">
            <a:solidFill>
              <a:sysClr val="windowText" lastClr="000000"/>
            </a:solidFill>
          </a:endParaRPr>
        </a:p>
        <a:p>
          <a:pPr algn="l"/>
          <a:r>
            <a:rPr kumimoji="1" lang="ja-JP" altLang="en-US" sz="1400">
              <a:solidFill>
                <a:sysClr val="windowText" lastClr="000000"/>
              </a:solidFill>
            </a:rPr>
            <a:t>印刷してください。</a:t>
          </a:r>
          <a:endParaRPr kumimoji="1" lang="en-US" altLang="ja-JP" sz="1400">
            <a:solidFill>
              <a:sysClr val="windowText" lastClr="000000"/>
            </a:solidFill>
          </a:endParaRPr>
        </a:p>
        <a:p>
          <a:pPr algn="l"/>
          <a:endParaRPr kumimoji="1" lang="en-US" altLang="ja-JP" sz="700">
            <a:solidFill>
              <a:sysClr val="windowText" lastClr="000000"/>
            </a:solidFill>
          </a:endParaRPr>
        </a:p>
        <a:p>
          <a:pPr algn="l"/>
          <a:r>
            <a:rPr kumimoji="1" lang="ja-JP" altLang="en-US" sz="1400">
              <a:solidFill>
                <a:srgbClr val="FF0000"/>
              </a:solidFill>
            </a:rPr>
            <a:t>各様式は保護されていて、直接入力はできません。</a:t>
          </a:r>
        </a:p>
      </xdr:txBody>
    </xdr:sp>
    <xdr:clientData/>
  </xdr:twoCellAnchor>
  <xdr:twoCellAnchor>
    <xdr:from>
      <xdr:col>21</xdr:col>
      <xdr:colOff>114300</xdr:colOff>
      <xdr:row>16</xdr:row>
      <xdr:rowOff>85724</xdr:rowOff>
    </xdr:from>
    <xdr:to>
      <xdr:col>29</xdr:col>
      <xdr:colOff>95250</xdr:colOff>
      <xdr:row>19</xdr:row>
      <xdr:rowOff>28574</xdr:rowOff>
    </xdr:to>
    <xdr:sp macro="" textlink="">
      <xdr:nvSpPr>
        <xdr:cNvPr id="11" name="角丸四角形吹き出し 10"/>
        <xdr:cNvSpPr/>
      </xdr:nvSpPr>
      <xdr:spPr>
        <a:xfrm>
          <a:off x="6515100" y="3962399"/>
          <a:ext cx="2419350" cy="1000125"/>
        </a:xfrm>
        <a:prstGeom prst="wedgeRoundRectCallout">
          <a:avLst>
            <a:gd name="adj1" fmla="val -67290"/>
            <a:gd name="adj2" fmla="val -31786"/>
            <a:gd name="adj3" fmla="val 16667"/>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ただし、様式８については</a:t>
          </a:r>
          <a:endParaRPr kumimoji="1" lang="en-US" altLang="ja-JP" sz="1200">
            <a:solidFill>
              <a:sysClr val="windowText" lastClr="000000"/>
            </a:solidFill>
          </a:endParaRPr>
        </a:p>
        <a:p>
          <a:pPr algn="l"/>
          <a:r>
            <a:rPr kumimoji="1" lang="ja-JP" altLang="en-US" sz="1200">
              <a:solidFill>
                <a:sysClr val="windowText" lastClr="000000"/>
              </a:solidFill>
            </a:rPr>
            <a:t>様式に直接入力し</a:t>
          </a:r>
          <a:endParaRPr kumimoji="1" lang="en-US" altLang="ja-JP" sz="1200">
            <a:solidFill>
              <a:sysClr val="windowText" lastClr="000000"/>
            </a:solidFill>
          </a:endParaRPr>
        </a:p>
        <a:p>
          <a:pPr algn="l"/>
          <a:r>
            <a:rPr kumimoji="1" lang="ja-JP" altLang="en-US" sz="1200">
              <a:solidFill>
                <a:sysClr val="windowText" lastClr="000000"/>
              </a:solidFill>
            </a:rPr>
            <a:t>作成してください。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732</xdr:colOff>
      <xdr:row>46</xdr:row>
      <xdr:rowOff>173020</xdr:rowOff>
    </xdr:from>
    <xdr:to>
      <xdr:col>37</xdr:col>
      <xdr:colOff>20760</xdr:colOff>
      <xdr:row>52</xdr:row>
      <xdr:rowOff>40819</xdr:rowOff>
    </xdr:to>
    <xdr:grpSp>
      <xdr:nvGrpSpPr>
        <xdr:cNvPr id="10" name="グループ化 9"/>
        <xdr:cNvGrpSpPr/>
      </xdr:nvGrpSpPr>
      <xdr:grpSpPr>
        <a:xfrm>
          <a:off x="7498268" y="21264091"/>
          <a:ext cx="2088313" cy="1555085"/>
          <a:chOff x="4828907" y="13808993"/>
          <a:chExt cx="1377822" cy="1191921"/>
        </a:xfrm>
      </xdr:grpSpPr>
      <xdr:sp macro="" textlink="">
        <xdr:nvSpPr>
          <xdr:cNvPr id="12" name="テキスト ボックス 11"/>
          <xdr:cNvSpPr txBox="1"/>
        </xdr:nvSpPr>
        <xdr:spPr bwMode="auto">
          <a:xfrm>
            <a:off x="4993310" y="13808993"/>
            <a:ext cx="1022156" cy="30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endPar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3" name="テキスト ボックス 12"/>
          <xdr:cNvSpPr txBox="1"/>
        </xdr:nvSpPr>
        <xdr:spPr bwMode="auto">
          <a:xfrm>
            <a:off x="4828907" y="14688013"/>
            <a:ext cx="1377822" cy="31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xdr:from>
      <xdr:col>2</xdr:col>
      <xdr:colOff>54428</xdr:colOff>
      <xdr:row>17</xdr:row>
      <xdr:rowOff>163285</xdr:rowOff>
    </xdr:from>
    <xdr:to>
      <xdr:col>5</xdr:col>
      <xdr:colOff>217714</xdr:colOff>
      <xdr:row>17</xdr:row>
      <xdr:rowOff>462642</xdr:rowOff>
    </xdr:to>
    <xdr:sp macro="" textlink="">
      <xdr:nvSpPr>
        <xdr:cNvPr id="27" name="下矢印 26"/>
        <xdr:cNvSpPr/>
      </xdr:nvSpPr>
      <xdr:spPr>
        <a:xfrm>
          <a:off x="1932214" y="24452035"/>
          <a:ext cx="938893" cy="299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108857</xdr:colOff>
      <xdr:row>17</xdr:row>
      <xdr:rowOff>122465</xdr:rowOff>
    </xdr:from>
    <xdr:to>
      <xdr:col>30</xdr:col>
      <xdr:colOff>13607</xdr:colOff>
      <xdr:row>17</xdr:row>
      <xdr:rowOff>421822</xdr:rowOff>
    </xdr:to>
    <xdr:sp macro="" textlink="">
      <xdr:nvSpPr>
        <xdr:cNvPr id="28" name="下矢印 27"/>
        <xdr:cNvSpPr/>
      </xdr:nvSpPr>
      <xdr:spPr>
        <a:xfrm>
          <a:off x="8191500" y="16627929"/>
          <a:ext cx="938893" cy="299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20899</xdr:colOff>
      <xdr:row>46</xdr:row>
      <xdr:rowOff>421169</xdr:rowOff>
    </xdr:from>
    <xdr:to>
      <xdr:col>34</xdr:col>
      <xdr:colOff>87084</xdr:colOff>
      <xdr:row>50</xdr:row>
      <xdr:rowOff>130629</xdr:rowOff>
    </xdr:to>
    <xdr:pic>
      <xdr:nvPicPr>
        <xdr:cNvPr id="8" name="図 7"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8899" y="21474140"/>
          <a:ext cx="980585" cy="95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85721</xdr:colOff>
      <xdr:row>3</xdr:row>
      <xdr:rowOff>152398</xdr:rowOff>
    </xdr:from>
    <xdr:to>
      <xdr:col>21</xdr:col>
      <xdr:colOff>285750</xdr:colOff>
      <xdr:row>33</xdr:row>
      <xdr:rowOff>52917</xdr:rowOff>
    </xdr:to>
    <xdr:sp macro="" textlink="">
      <xdr:nvSpPr>
        <xdr:cNvPr id="2" name="AutoShape 1"/>
        <xdr:cNvSpPr>
          <a:spLocks noChangeArrowheads="1"/>
        </xdr:cNvSpPr>
      </xdr:nvSpPr>
      <xdr:spPr bwMode="auto">
        <a:xfrm>
          <a:off x="85721" y="1108362"/>
          <a:ext cx="12752247" cy="4888155"/>
        </a:xfrm>
        <a:prstGeom prst="roundRect">
          <a:avLst>
            <a:gd name="adj" fmla="val 6667"/>
          </a:avLst>
        </a:prstGeom>
        <a:solidFill>
          <a:srgbClr val="FFFFFF"/>
        </a:solidFill>
        <a:ln w="19050">
          <a:solidFill>
            <a:srgbClr val="000000"/>
          </a:solidFill>
          <a:round/>
          <a:headEnd/>
          <a:tailEnd/>
        </a:ln>
      </xdr:spPr>
      <xdr:txBody>
        <a:bodyPr vertOverflow="clip" wrap="square" lIns="74295" tIns="8890" rIns="74295" bIns="8890" spcCol="180000" anchor="t" upright="1"/>
        <a:lstStyle/>
        <a:p>
          <a:pPr algn="l" rtl="0">
            <a:lnSpc>
              <a:spcPts val="1100"/>
            </a:lnSpc>
            <a:defRPr sz="1000"/>
          </a:pPr>
          <a:endParaRPr lang="en-US" altLang="ja-JP" sz="1750" b="0" i="0" u="none" strike="noStrike" baseline="0">
            <a:solidFill>
              <a:srgbClr val="000000"/>
            </a:solidFill>
            <a:latin typeface="ＭＳ 明朝"/>
            <a:ea typeface="ＭＳ 明朝"/>
          </a:endParaRPr>
        </a:p>
        <a:p>
          <a:pPr algn="l" rtl="0">
            <a:lnSpc>
              <a:spcPts val="1100"/>
            </a:lnSpc>
            <a:defRPr sz="1000"/>
          </a:pPr>
          <a:r>
            <a:rPr lang="ja-JP" altLang="en-US" sz="1750" b="0" i="0" u="none" strike="noStrike" baseline="0">
              <a:solidFill>
                <a:srgbClr val="000000"/>
              </a:solidFill>
              <a:latin typeface="ＭＳ 明朝"/>
              <a:ea typeface="ＭＳ 明朝"/>
            </a:rPr>
            <a:t>◆申請する業務（大項目）ごとに、契約実績書の作成を行ってください。</a:t>
          </a: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ＭＳ 明朝"/>
              <a:ea typeface="ＭＳ 明朝"/>
            </a:rPr>
            <a:t>◆業務名（大項目）及び受注希望業務（小項目）については、申請の手引４６～４９ページの業務分類表を参照して</a:t>
          </a:r>
          <a:r>
            <a:rPr lang="ja-JP" altLang="en-US" sz="1750" b="0" i="0" u="none" strike="noStrike" baseline="0">
              <a:solidFill>
                <a:srgbClr val="000000"/>
              </a:solidFill>
              <a:latin typeface="ＭＳ 明朝" panose="02020609040205080304" pitchFamily="17" charset="-128"/>
              <a:ea typeface="ＭＳ 明朝" panose="02020609040205080304" pitchFamily="17" charset="-128"/>
            </a:rPr>
            <a:t>ください</a:t>
          </a:r>
          <a:r>
            <a:rPr lang="ja-JP" altLang="en-US" sz="1750" b="0" i="0" u="none" strike="noStrike" baseline="0">
              <a:solidFill>
                <a:srgbClr val="000000"/>
              </a:solidFill>
              <a:latin typeface="ＭＳ 明朝"/>
              <a:ea typeface="ＭＳ 明朝"/>
            </a:rPr>
            <a:t>。</a:t>
          </a: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ＭＳ 明朝"/>
              <a:ea typeface="ＭＳ 明朝"/>
            </a:rPr>
            <a:t>◆契約日が申請日直前２年分程度の契約実績を、国又は地方公共団体発注のものを優先して記入してください。</a:t>
          </a:r>
          <a:endParaRPr lang="en-US" altLang="ja-JP" sz="1750" b="0" i="0" u="none" strike="noStrike" baseline="0">
            <a:solidFill>
              <a:srgbClr val="000000"/>
            </a:solidFill>
            <a:latin typeface="ＭＳ 明朝"/>
            <a:ea typeface="ＭＳ 明朝"/>
          </a:endParaRPr>
        </a:p>
        <a:p>
          <a:pPr algn="l" rtl="0">
            <a:lnSpc>
              <a:spcPct val="150000"/>
            </a:lnSpc>
            <a:defRPr sz="1000"/>
          </a:pPr>
          <a:r>
            <a:rPr lang="ja-JP" altLang="en-US" sz="1750" b="0" i="0" u="none" strike="noStrike" baseline="0">
              <a:solidFill>
                <a:srgbClr val="000000"/>
              </a:solidFill>
              <a:latin typeface="ＭＳ 明朝"/>
              <a:ea typeface="ＭＳ 明朝"/>
            </a:rPr>
            <a:t>　なお、さいたま市の契約実績に限りません。</a:t>
          </a: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ＭＳ 明朝"/>
              <a:ea typeface="ＭＳ 明朝"/>
            </a:rPr>
            <a:t>◆記入欄が足りない場合は、この実績書をコピーして使用してください。</a:t>
          </a: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ＭＳ 明朝"/>
              <a:ea typeface="ＭＳ 明朝"/>
            </a:rPr>
            <a:t>◆契約実績が無い場合は、提出不要です。</a:t>
          </a: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Times New Roman"/>
              <a:ea typeface="ＭＳ 明朝"/>
              <a:cs typeface="Times New Roman"/>
            </a:rPr>
            <a:t>◆修正液、修正テープは使用しないでください。</a:t>
          </a:r>
          <a:endParaRPr lang="en-US" altLang="ja-JP"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Times New Roman"/>
              <a:ea typeface="ＭＳ 明朝"/>
              <a:cs typeface="Times New Roman"/>
            </a:rPr>
            <a:t>◆合併や会社分割等の組織再編があった場合で、申請会社とは別の組織再編前の会社（被承継会社）の実績を記入する</a:t>
          </a:r>
          <a:endParaRPr lang="en-US" altLang="ja-JP" sz="1750" b="0" i="0" u="none" strike="noStrike" baseline="0">
            <a:solidFill>
              <a:srgbClr val="000000"/>
            </a:solidFill>
            <a:latin typeface="Times New Roman"/>
            <a:ea typeface="ＭＳ 明朝"/>
            <a:cs typeface="Times New Roman"/>
          </a:endParaRPr>
        </a:p>
        <a:p>
          <a:pPr algn="l" rtl="0">
            <a:lnSpc>
              <a:spcPct val="150000"/>
            </a:lnSpc>
            <a:defRPr sz="1000"/>
          </a:pPr>
          <a:r>
            <a:rPr lang="ja-JP" altLang="en-US" sz="1750" b="0" i="0" u="none" strike="noStrike" baseline="0">
              <a:solidFill>
                <a:srgbClr val="000000"/>
              </a:solidFill>
              <a:latin typeface="Times New Roman"/>
              <a:ea typeface="ＭＳ 明朝"/>
              <a:cs typeface="Times New Roman"/>
            </a:rPr>
            <a:t>　場合は、余白にその旨がわかるように記入してください。（例：合併前の株式会社○○の実績）</a:t>
          </a:r>
          <a:endParaRPr lang="en-US" altLang="ja-JP" sz="1750" b="0" i="0" u="none" strike="noStrike" baseline="0">
            <a:solidFill>
              <a:srgbClr val="000000"/>
            </a:solidFill>
            <a:latin typeface="Times New Roman"/>
            <a:ea typeface="ＭＳ 明朝"/>
            <a:cs typeface="Times New Roman"/>
          </a:endParaRPr>
        </a:p>
        <a:p>
          <a:pPr algn="l" rtl="0">
            <a:lnSpc>
              <a:spcPct val="150000"/>
            </a:lnSpc>
            <a:defRPr sz="1000"/>
          </a:pPr>
          <a:endParaRPr lang="ja-JP" altLang="en-US" sz="1750" b="0" i="0" u="none" strike="noStrike" baseline="0">
            <a:solidFill>
              <a:srgbClr val="000000"/>
            </a:solidFill>
            <a:latin typeface="Times New Roman"/>
            <a:ea typeface="ＭＳ 明朝"/>
            <a:cs typeface="Times New Roman"/>
          </a:endParaRPr>
        </a:p>
        <a:p>
          <a:pPr algn="l" rtl="0">
            <a:lnSpc>
              <a:spcPct val="150000"/>
            </a:lnSpc>
            <a:defRPr sz="1000"/>
          </a:pPr>
          <a:endParaRPr lang="ja-JP" altLang="en-US" sz="17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7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750" b="0"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110836</xdr:colOff>
      <xdr:row>13</xdr:row>
      <xdr:rowOff>23380</xdr:rowOff>
    </xdr:from>
    <xdr:to>
      <xdr:col>8</xdr:col>
      <xdr:colOff>294409</xdr:colOff>
      <xdr:row>14</xdr:row>
      <xdr:rowOff>99579</xdr:rowOff>
    </xdr:to>
    <xdr:sp macro="" textlink="">
      <xdr:nvSpPr>
        <xdr:cNvPr id="2" name="テキスト ボックス 1"/>
        <xdr:cNvSpPr txBox="1"/>
      </xdr:nvSpPr>
      <xdr:spPr>
        <a:xfrm>
          <a:off x="1377661" y="2871355"/>
          <a:ext cx="1240848"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障害の種類</a:t>
          </a:r>
        </a:p>
      </xdr:txBody>
    </xdr:sp>
    <xdr:clientData/>
  </xdr:twoCellAnchor>
  <xdr:twoCellAnchor>
    <xdr:from>
      <xdr:col>7</xdr:col>
      <xdr:colOff>390525</xdr:colOff>
      <xdr:row>11</xdr:row>
      <xdr:rowOff>76200</xdr:rowOff>
    </xdr:from>
    <xdr:to>
      <xdr:col>7</xdr:col>
      <xdr:colOff>1257300</xdr:colOff>
      <xdr:row>12</xdr:row>
      <xdr:rowOff>161924</xdr:rowOff>
    </xdr:to>
    <xdr:sp macro="" textlink="">
      <xdr:nvSpPr>
        <xdr:cNvPr id="3" name="テキスト ボックス 2"/>
        <xdr:cNvSpPr txBox="1"/>
      </xdr:nvSpPr>
      <xdr:spPr>
        <a:xfrm>
          <a:off x="2324100" y="2581275"/>
          <a:ext cx="0"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雇用状況</a:t>
          </a:r>
        </a:p>
      </xdr:txBody>
    </xdr:sp>
    <xdr:clientData/>
  </xdr:twoCellAnchor>
  <xdr:twoCellAnchor>
    <xdr:from>
      <xdr:col>8</xdr:col>
      <xdr:colOff>597478</xdr:colOff>
      <xdr:row>11</xdr:row>
      <xdr:rowOff>95250</xdr:rowOff>
    </xdr:from>
    <xdr:to>
      <xdr:col>9</xdr:col>
      <xdr:colOff>623455</xdr:colOff>
      <xdr:row>12</xdr:row>
      <xdr:rowOff>171448</xdr:rowOff>
    </xdr:to>
    <xdr:sp macro="" textlink="">
      <xdr:nvSpPr>
        <xdr:cNvPr id="6" name="テキスト ボックス 5"/>
        <xdr:cNvSpPr txBox="1"/>
      </xdr:nvSpPr>
      <xdr:spPr>
        <a:xfrm>
          <a:off x="2921578" y="2600325"/>
          <a:ext cx="978477" cy="24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雇用状況</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517</xdr:row>
          <xdr:rowOff>0</xdr:rowOff>
        </xdr:from>
        <xdr:to>
          <xdr:col>34</xdr:col>
          <xdr:colOff>123825</xdr:colOff>
          <xdr:row>569</xdr:row>
          <xdr:rowOff>142875</xdr:rowOff>
        </xdr:to>
        <xdr:sp macro="" textlink="">
          <xdr:nvSpPr>
            <xdr:cNvPr id="17409" name="Group Box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212</xdr:row>
          <xdr:rowOff>0</xdr:rowOff>
        </xdr:from>
        <xdr:to>
          <xdr:col>34</xdr:col>
          <xdr:colOff>123825</xdr:colOff>
          <xdr:row>214</xdr:row>
          <xdr:rowOff>161925</xdr:rowOff>
        </xdr:to>
        <xdr:sp macro="" textlink="">
          <xdr:nvSpPr>
            <xdr:cNvPr id="17410" name="Group Box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207</xdr:row>
          <xdr:rowOff>0</xdr:rowOff>
        </xdr:from>
        <xdr:to>
          <xdr:col>34</xdr:col>
          <xdr:colOff>123825</xdr:colOff>
          <xdr:row>209</xdr:row>
          <xdr:rowOff>142875</xdr:rowOff>
        </xdr:to>
        <xdr:sp macro="" textlink="">
          <xdr:nvSpPr>
            <xdr:cNvPr id="17411" name="Group Box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194</xdr:row>
          <xdr:rowOff>0</xdr:rowOff>
        </xdr:from>
        <xdr:to>
          <xdr:col>34</xdr:col>
          <xdr:colOff>123825</xdr:colOff>
          <xdr:row>196</xdr:row>
          <xdr:rowOff>142875</xdr:rowOff>
        </xdr:to>
        <xdr:sp macro="" textlink="">
          <xdr:nvSpPr>
            <xdr:cNvPr id="17412" name="Group Box 4" hidden="1">
              <a:extLst>
                <a:ext uri="{63B3BB69-23CF-44E3-9099-C40C66FF867C}">
                  <a14:compatExt spid="_x0000_s17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201</xdr:row>
          <xdr:rowOff>0</xdr:rowOff>
        </xdr:from>
        <xdr:to>
          <xdr:col>34</xdr:col>
          <xdr:colOff>123825</xdr:colOff>
          <xdr:row>203</xdr:row>
          <xdr:rowOff>142875</xdr:rowOff>
        </xdr:to>
        <xdr:sp macro="" textlink="">
          <xdr:nvSpPr>
            <xdr:cNvPr id="17415" name="Group Box 7" hidden="1">
              <a:extLst>
                <a:ext uri="{63B3BB69-23CF-44E3-9099-C40C66FF867C}">
                  <a14:compatExt spid="_x0000_s17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201</xdr:row>
          <xdr:rowOff>0</xdr:rowOff>
        </xdr:from>
        <xdr:to>
          <xdr:col>34</xdr:col>
          <xdr:colOff>123825</xdr:colOff>
          <xdr:row>203</xdr:row>
          <xdr:rowOff>142875</xdr:rowOff>
        </xdr:to>
        <xdr:sp macro="" textlink="">
          <xdr:nvSpPr>
            <xdr:cNvPr id="17416" name="Group Box 8" hidden="1">
              <a:extLst>
                <a:ext uri="{63B3BB69-23CF-44E3-9099-C40C66FF867C}">
                  <a14:compatExt spid="_x0000_s17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209</xdr:row>
          <xdr:rowOff>0</xdr:rowOff>
        </xdr:from>
        <xdr:to>
          <xdr:col>34</xdr:col>
          <xdr:colOff>123825</xdr:colOff>
          <xdr:row>211</xdr:row>
          <xdr:rowOff>142875</xdr:rowOff>
        </xdr:to>
        <xdr:sp macro="" textlink="">
          <xdr:nvSpPr>
            <xdr:cNvPr id="17418" name="Group Box 10" hidden="1">
              <a:extLst>
                <a:ext uri="{63B3BB69-23CF-44E3-9099-C40C66FF867C}">
                  <a14:compatExt spid="_x0000_s17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371</xdr:row>
          <xdr:rowOff>0</xdr:rowOff>
        </xdr:from>
        <xdr:to>
          <xdr:col>34</xdr:col>
          <xdr:colOff>123825</xdr:colOff>
          <xdr:row>373</xdr:row>
          <xdr:rowOff>142875</xdr:rowOff>
        </xdr:to>
        <xdr:sp macro="" textlink="">
          <xdr:nvSpPr>
            <xdr:cNvPr id="17419" name="Group Box 11" hidden="1">
              <a:extLst>
                <a:ext uri="{63B3BB69-23CF-44E3-9099-C40C66FF867C}">
                  <a14:compatExt spid="_x0000_s17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377</xdr:row>
          <xdr:rowOff>0</xdr:rowOff>
        </xdr:from>
        <xdr:to>
          <xdr:col>34</xdr:col>
          <xdr:colOff>123825</xdr:colOff>
          <xdr:row>379</xdr:row>
          <xdr:rowOff>142875</xdr:rowOff>
        </xdr:to>
        <xdr:sp macro="" textlink="">
          <xdr:nvSpPr>
            <xdr:cNvPr id="17420" name="Group Box 12" hidden="1">
              <a:extLst>
                <a:ext uri="{63B3BB69-23CF-44E3-9099-C40C66FF867C}">
                  <a14:compatExt spid="_x0000_s17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381</xdr:row>
          <xdr:rowOff>0</xdr:rowOff>
        </xdr:from>
        <xdr:to>
          <xdr:col>34</xdr:col>
          <xdr:colOff>123825</xdr:colOff>
          <xdr:row>383</xdr:row>
          <xdr:rowOff>142875</xdr:rowOff>
        </xdr:to>
        <xdr:sp macro="" textlink="">
          <xdr:nvSpPr>
            <xdr:cNvPr id="17421" name="Group Box 13"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387</xdr:row>
          <xdr:rowOff>0</xdr:rowOff>
        </xdr:from>
        <xdr:to>
          <xdr:col>34</xdr:col>
          <xdr:colOff>123825</xdr:colOff>
          <xdr:row>389</xdr:row>
          <xdr:rowOff>142875</xdr:rowOff>
        </xdr:to>
        <xdr:sp macro="" textlink="">
          <xdr:nvSpPr>
            <xdr:cNvPr id="17422" name="Group Box 14" hidden="1">
              <a:extLst>
                <a:ext uri="{63B3BB69-23CF-44E3-9099-C40C66FF867C}">
                  <a14:compatExt spid="_x0000_s17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387</xdr:row>
          <xdr:rowOff>0</xdr:rowOff>
        </xdr:from>
        <xdr:to>
          <xdr:col>34</xdr:col>
          <xdr:colOff>123825</xdr:colOff>
          <xdr:row>389</xdr:row>
          <xdr:rowOff>142875</xdr:rowOff>
        </xdr:to>
        <xdr:sp macro="" textlink="">
          <xdr:nvSpPr>
            <xdr:cNvPr id="17423" name="Group Box 15" hidden="1">
              <a:extLst>
                <a:ext uri="{63B3BB69-23CF-44E3-9099-C40C66FF867C}">
                  <a14:compatExt spid="_x0000_s17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60</xdr:row>
          <xdr:rowOff>0</xdr:rowOff>
        </xdr:from>
        <xdr:to>
          <xdr:col>34</xdr:col>
          <xdr:colOff>123825</xdr:colOff>
          <xdr:row>62</xdr:row>
          <xdr:rowOff>142875</xdr:rowOff>
        </xdr:to>
        <xdr:sp macro="" textlink="">
          <xdr:nvSpPr>
            <xdr:cNvPr id="17436" name="Group Box 28" hidden="1">
              <a:extLst>
                <a:ext uri="{63B3BB69-23CF-44E3-9099-C40C66FF867C}">
                  <a14:compatExt spid="_x0000_s174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474</xdr:row>
          <xdr:rowOff>0</xdr:rowOff>
        </xdr:from>
        <xdr:to>
          <xdr:col>34</xdr:col>
          <xdr:colOff>123825</xdr:colOff>
          <xdr:row>476</xdr:row>
          <xdr:rowOff>142875</xdr:rowOff>
        </xdr:to>
        <xdr:sp macro="" textlink="">
          <xdr:nvSpPr>
            <xdr:cNvPr id="17438" name="Group Box 30" hidden="1">
              <a:extLst>
                <a:ext uri="{63B3BB69-23CF-44E3-9099-C40C66FF867C}">
                  <a14:compatExt spid="_x0000_s17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0</xdr:rowOff>
        </xdr:from>
        <xdr:to>
          <xdr:col>34</xdr:col>
          <xdr:colOff>123825</xdr:colOff>
          <xdr:row>396</xdr:row>
          <xdr:rowOff>142875</xdr:rowOff>
        </xdr:to>
        <xdr:sp macro="" textlink="">
          <xdr:nvSpPr>
            <xdr:cNvPr id="17441" name="Group Box 33" hidden="1">
              <a:extLst>
                <a:ext uri="{63B3BB69-23CF-44E3-9099-C40C66FF867C}">
                  <a14:compatExt spid="_x0000_s17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0</xdr:rowOff>
        </xdr:from>
        <xdr:to>
          <xdr:col>34</xdr:col>
          <xdr:colOff>123825</xdr:colOff>
          <xdr:row>396</xdr:row>
          <xdr:rowOff>142875</xdr:rowOff>
        </xdr:to>
        <xdr:sp macro="" textlink="">
          <xdr:nvSpPr>
            <xdr:cNvPr id="17442" name="Group Box 34" hidden="1">
              <a:extLst>
                <a:ext uri="{63B3BB69-23CF-44E3-9099-C40C66FF867C}">
                  <a14:compatExt spid="_x0000_s17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0</xdr:rowOff>
        </xdr:from>
        <xdr:to>
          <xdr:col>34</xdr:col>
          <xdr:colOff>123825</xdr:colOff>
          <xdr:row>396</xdr:row>
          <xdr:rowOff>142875</xdr:rowOff>
        </xdr:to>
        <xdr:sp macro="" textlink="">
          <xdr:nvSpPr>
            <xdr:cNvPr id="17445" name="Group Box 37" hidden="1">
              <a:extLst>
                <a:ext uri="{63B3BB69-23CF-44E3-9099-C40C66FF867C}">
                  <a14:compatExt spid="_x0000_s17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0</xdr:rowOff>
        </xdr:from>
        <xdr:to>
          <xdr:col>34</xdr:col>
          <xdr:colOff>123825</xdr:colOff>
          <xdr:row>396</xdr:row>
          <xdr:rowOff>142875</xdr:rowOff>
        </xdr:to>
        <xdr:sp macro="" textlink="">
          <xdr:nvSpPr>
            <xdr:cNvPr id="17446" name="Group Box 38" hidden="1">
              <a:extLst>
                <a:ext uri="{63B3BB69-23CF-44E3-9099-C40C66FF867C}">
                  <a14:compatExt spid="_x0000_s174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401</xdr:row>
          <xdr:rowOff>0</xdr:rowOff>
        </xdr:from>
        <xdr:to>
          <xdr:col>34</xdr:col>
          <xdr:colOff>123825</xdr:colOff>
          <xdr:row>403</xdr:row>
          <xdr:rowOff>142875</xdr:rowOff>
        </xdr:to>
        <xdr:sp macro="" textlink="">
          <xdr:nvSpPr>
            <xdr:cNvPr id="17447" name="Group Box 39" hidden="1">
              <a:extLst>
                <a:ext uri="{63B3BB69-23CF-44E3-9099-C40C66FF867C}">
                  <a14:compatExt spid="_x0000_s17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401</xdr:row>
          <xdr:rowOff>0</xdr:rowOff>
        </xdr:from>
        <xdr:to>
          <xdr:col>34</xdr:col>
          <xdr:colOff>123825</xdr:colOff>
          <xdr:row>403</xdr:row>
          <xdr:rowOff>142875</xdr:rowOff>
        </xdr:to>
        <xdr:sp macro="" textlink="">
          <xdr:nvSpPr>
            <xdr:cNvPr id="17448" name="Group Box 40" hidden="1">
              <a:extLst>
                <a:ext uri="{63B3BB69-23CF-44E3-9099-C40C66FF867C}">
                  <a14:compatExt spid="_x0000_s174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329046</xdr:colOff>
      <xdr:row>10</xdr:row>
      <xdr:rowOff>17320</xdr:rowOff>
    </xdr:from>
    <xdr:to>
      <xdr:col>10</xdr:col>
      <xdr:colOff>372342</xdr:colOff>
      <xdr:row>18</xdr:row>
      <xdr:rowOff>34636</xdr:rowOff>
    </xdr:to>
    <xdr:sp macro="" textlink="">
      <xdr:nvSpPr>
        <xdr:cNvPr id="2" name="正方形/長方形 1"/>
        <xdr:cNvSpPr/>
      </xdr:nvSpPr>
      <xdr:spPr>
        <a:xfrm>
          <a:off x="4226969" y="1934043"/>
          <a:ext cx="1713835" cy="18695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さいたま市使用欄</a:t>
          </a:r>
        </a:p>
      </xdr:txBody>
    </xdr:sp>
    <xdr:clientData/>
  </xdr:twoCellAnchor>
  <xdr:twoCellAnchor>
    <xdr:from>
      <xdr:col>7</xdr:col>
      <xdr:colOff>329045</xdr:colOff>
      <xdr:row>18</xdr:row>
      <xdr:rowOff>147204</xdr:rowOff>
    </xdr:from>
    <xdr:to>
      <xdr:col>10</xdr:col>
      <xdr:colOff>355023</xdr:colOff>
      <xdr:row>20</xdr:row>
      <xdr:rowOff>103909</xdr:rowOff>
    </xdr:to>
    <xdr:sp macro="" textlink="">
      <xdr:nvSpPr>
        <xdr:cNvPr id="3" name="テキスト ボックス 2"/>
        <xdr:cNvSpPr txBox="1"/>
      </xdr:nvSpPr>
      <xdr:spPr>
        <a:xfrm>
          <a:off x="4443845" y="3890529"/>
          <a:ext cx="2083378" cy="452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Ｓ ･ Ｗ</a:t>
          </a:r>
        </a:p>
      </xdr:txBody>
    </xdr:sp>
    <xdr:clientData/>
  </xdr:twoCellAnchor>
  <xdr:twoCellAnchor>
    <xdr:from>
      <xdr:col>7</xdr:col>
      <xdr:colOff>329046</xdr:colOff>
      <xdr:row>34</xdr:row>
      <xdr:rowOff>17320</xdr:rowOff>
    </xdr:from>
    <xdr:to>
      <xdr:col>10</xdr:col>
      <xdr:colOff>372342</xdr:colOff>
      <xdr:row>42</xdr:row>
      <xdr:rowOff>34636</xdr:rowOff>
    </xdr:to>
    <xdr:sp macro="" textlink="">
      <xdr:nvSpPr>
        <xdr:cNvPr id="4" name="正方形/長方形 3"/>
        <xdr:cNvSpPr/>
      </xdr:nvSpPr>
      <xdr:spPr>
        <a:xfrm>
          <a:off x="4443846" y="7427770"/>
          <a:ext cx="2100696" cy="18461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さいたま市使用欄</a:t>
          </a:r>
        </a:p>
      </xdr:txBody>
    </xdr:sp>
    <xdr:clientData/>
  </xdr:twoCellAnchor>
  <xdr:twoCellAnchor>
    <xdr:from>
      <xdr:col>7</xdr:col>
      <xdr:colOff>329045</xdr:colOff>
      <xdr:row>42</xdr:row>
      <xdr:rowOff>147204</xdr:rowOff>
    </xdr:from>
    <xdr:to>
      <xdr:col>10</xdr:col>
      <xdr:colOff>355023</xdr:colOff>
      <xdr:row>44</xdr:row>
      <xdr:rowOff>103909</xdr:rowOff>
    </xdr:to>
    <xdr:sp macro="" textlink="">
      <xdr:nvSpPr>
        <xdr:cNvPr id="5" name="テキスト ボックス 4"/>
        <xdr:cNvSpPr txBox="1"/>
      </xdr:nvSpPr>
      <xdr:spPr>
        <a:xfrm>
          <a:off x="4443845" y="9386454"/>
          <a:ext cx="2083378" cy="452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Ｓ ･ Ｗ</a:t>
          </a:r>
        </a:p>
      </xdr:txBody>
    </xdr:sp>
    <xdr:clientData/>
  </xdr:twoCellAnchor>
  <xdr:twoCellAnchor>
    <xdr:from>
      <xdr:col>3</xdr:col>
      <xdr:colOff>623454</xdr:colOff>
      <xdr:row>22</xdr:row>
      <xdr:rowOff>251114</xdr:rowOff>
    </xdr:from>
    <xdr:to>
      <xdr:col>7</xdr:col>
      <xdr:colOff>268432</xdr:colOff>
      <xdr:row>23</xdr:row>
      <xdr:rowOff>103909</xdr:rowOff>
    </xdr:to>
    <xdr:sp macro="" textlink="">
      <xdr:nvSpPr>
        <xdr:cNvPr id="6" name="テキスト ボックス 5"/>
        <xdr:cNvSpPr txBox="1"/>
      </xdr:nvSpPr>
      <xdr:spPr>
        <a:xfrm>
          <a:off x="2680854" y="4985039"/>
          <a:ext cx="1702378" cy="23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切り取らないでください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81522</xdr:colOff>
      <xdr:row>125</xdr:row>
      <xdr:rowOff>10424</xdr:rowOff>
    </xdr:from>
    <xdr:to>
      <xdr:col>10</xdr:col>
      <xdr:colOff>119425</xdr:colOff>
      <xdr:row>139</xdr:row>
      <xdr:rowOff>99060</xdr:rowOff>
    </xdr:to>
    <xdr:grpSp>
      <xdr:nvGrpSpPr>
        <xdr:cNvPr id="3" name="グループ化 2"/>
        <xdr:cNvGrpSpPr/>
      </xdr:nvGrpSpPr>
      <xdr:grpSpPr>
        <a:xfrm>
          <a:off x="926866" y="15107549"/>
          <a:ext cx="1561903" cy="1755511"/>
          <a:chOff x="4909704" y="13713416"/>
          <a:chExt cx="1447275" cy="1459466"/>
        </a:xfrm>
      </xdr:grpSpPr>
      <xdr:sp macro="" textlink="">
        <xdr:nvSpPr>
          <xdr:cNvPr id="5" name="テキスト ボックス 4"/>
          <xdr:cNvSpPr txBox="1"/>
        </xdr:nvSpPr>
        <xdr:spPr bwMode="auto">
          <a:xfrm>
            <a:off x="4912264" y="13713416"/>
            <a:ext cx="1014639" cy="30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6" name="テキスト ボックス 5"/>
          <xdr:cNvSpPr txBox="1"/>
        </xdr:nvSpPr>
        <xdr:spPr bwMode="auto">
          <a:xfrm>
            <a:off x="4909704" y="14820859"/>
            <a:ext cx="1447275" cy="35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a:t>
            </a:r>
            <a:endParaRPr kumimoji="1" lang="en-US" altLang="ja-JP" sz="5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500">
                <a:latin typeface="メイリオ" panose="020B0604030504040204" pitchFamily="50" charset="-128"/>
                <a:ea typeface="メイリオ" panose="020B0604030504040204" pitchFamily="50" charset="-128"/>
                <a:cs typeface="メイリオ" panose="020B0604030504040204" pitchFamily="50" charset="-128"/>
              </a:rPr>
              <a:t>つなが竜ヌゥ</a:t>
            </a:r>
          </a:p>
        </xdr:txBody>
      </xdr:sp>
    </xdr:grpSp>
    <xdr:clientData/>
  </xdr:twoCellAnchor>
  <xdr:twoCellAnchor>
    <xdr:from>
      <xdr:col>31</xdr:col>
      <xdr:colOff>102395</xdr:colOff>
      <xdr:row>28</xdr:row>
      <xdr:rowOff>13609</xdr:rowOff>
    </xdr:from>
    <xdr:to>
      <xdr:col>35</xdr:col>
      <xdr:colOff>106137</xdr:colOff>
      <xdr:row>33</xdr:row>
      <xdr:rowOff>57151</xdr:rowOff>
    </xdr:to>
    <xdr:sp macro="" textlink="">
      <xdr:nvSpPr>
        <xdr:cNvPr id="7" name="円/楕円 7"/>
        <xdr:cNvSpPr/>
      </xdr:nvSpPr>
      <xdr:spPr>
        <a:xfrm>
          <a:off x="6474620" y="3575959"/>
          <a:ext cx="765742" cy="66266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50">
              <a:solidFill>
                <a:sysClr val="windowText" lastClr="000000"/>
              </a:solidFill>
            </a:rPr>
            <a:t>職</a:t>
          </a:r>
          <a:endParaRPr kumimoji="1" lang="en-US" altLang="ja-JP" sz="950">
            <a:solidFill>
              <a:sysClr val="windowText" lastClr="000000"/>
            </a:solidFill>
          </a:endParaRPr>
        </a:p>
        <a:p>
          <a:pPr algn="ctr"/>
          <a:r>
            <a:rPr kumimoji="1" lang="ja-JP" altLang="en-US" sz="950">
              <a:solidFill>
                <a:sysClr val="windowText" lastClr="000000"/>
              </a:solidFill>
            </a:rPr>
            <a:t>印</a:t>
          </a:r>
        </a:p>
      </xdr:txBody>
    </xdr:sp>
    <xdr:clientData/>
  </xdr:twoCellAnchor>
  <xdr:twoCellAnchor editAs="oneCell">
    <xdr:from>
      <xdr:col>2</xdr:col>
      <xdr:colOff>33409</xdr:colOff>
      <xdr:row>127</xdr:row>
      <xdr:rowOff>19050</xdr:rowOff>
    </xdr:from>
    <xdr:to>
      <xdr:col>8</xdr:col>
      <xdr:colOff>105354</xdr:colOff>
      <xdr:row>135</xdr:row>
      <xdr:rowOff>95250</xdr:rowOff>
    </xdr:to>
    <xdr:pic>
      <xdr:nvPicPr>
        <xdr:cNvPr id="9" name="図 8"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409" y="15944850"/>
          <a:ext cx="1100645"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123825</xdr:colOff>
      <xdr:row>36</xdr:row>
      <xdr:rowOff>179112</xdr:rowOff>
    </xdr:from>
    <xdr:to>
      <xdr:col>31</xdr:col>
      <xdr:colOff>63823</xdr:colOff>
      <xdr:row>39</xdr:row>
      <xdr:rowOff>38100</xdr:rowOff>
    </xdr:to>
    <xdr:sp macro="" textlink="">
      <xdr:nvSpPr>
        <xdr:cNvPr id="2" name="Text Box 21"/>
        <xdr:cNvSpPr txBox="1">
          <a:spLocks noChangeArrowheads="1"/>
        </xdr:cNvSpPr>
      </xdr:nvSpPr>
      <xdr:spPr bwMode="auto">
        <a:xfrm>
          <a:off x="7839075" y="7656237"/>
          <a:ext cx="1044898" cy="392388"/>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Times New Roman"/>
              <a:cs typeface="Times New Roman"/>
            </a:rPr>
            <a:t>　　　</a:t>
          </a:r>
          <a:r>
            <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rPr>
            <a:t>実印</a:t>
          </a:r>
        </a:p>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rPr>
            <a:t>（代表者印）</a:t>
          </a:r>
        </a:p>
      </xdr:txBody>
    </xdr:sp>
    <xdr:clientData/>
  </xdr:twoCellAnchor>
  <xdr:twoCellAnchor>
    <xdr:from>
      <xdr:col>22</xdr:col>
      <xdr:colOff>270623</xdr:colOff>
      <xdr:row>29</xdr:row>
      <xdr:rowOff>65293</xdr:rowOff>
    </xdr:from>
    <xdr:to>
      <xdr:col>27</xdr:col>
      <xdr:colOff>76200</xdr:colOff>
      <xdr:row>38</xdr:row>
      <xdr:rowOff>57151</xdr:rowOff>
    </xdr:to>
    <xdr:sp macro="" textlink="">
      <xdr:nvSpPr>
        <xdr:cNvPr id="3" name="Oval 20"/>
        <xdr:cNvSpPr>
          <a:spLocks noChangeAspect="1" noChangeArrowheads="1"/>
        </xdr:cNvSpPr>
      </xdr:nvSpPr>
      <xdr:spPr bwMode="auto">
        <a:xfrm>
          <a:off x="6576173" y="6437518"/>
          <a:ext cx="1567702" cy="1534908"/>
        </a:xfrm>
        <a:prstGeom prst="ellipse">
          <a:avLst/>
        </a:prstGeom>
        <a:noFill/>
        <a:ln w="31750" cap="rnd">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Century"/>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49</xdr:col>
      <xdr:colOff>116354</xdr:colOff>
      <xdr:row>36</xdr:row>
      <xdr:rowOff>319173</xdr:rowOff>
    </xdr:from>
    <xdr:to>
      <xdr:col>59</xdr:col>
      <xdr:colOff>144562</xdr:colOff>
      <xdr:row>42</xdr:row>
      <xdr:rowOff>202124</xdr:rowOff>
    </xdr:to>
    <xdr:grpSp>
      <xdr:nvGrpSpPr>
        <xdr:cNvPr id="2" name="グループ化 1"/>
        <xdr:cNvGrpSpPr/>
      </xdr:nvGrpSpPr>
      <xdr:grpSpPr>
        <a:xfrm>
          <a:off x="12077033" y="17300887"/>
          <a:ext cx="2477493" cy="2617987"/>
          <a:chOff x="4909704" y="13789053"/>
          <a:chExt cx="1377822" cy="1430842"/>
        </a:xfrm>
      </xdr:grpSpPr>
      <xdr:sp macro="" textlink="">
        <xdr:nvSpPr>
          <xdr:cNvPr id="4" name="テキスト ボックス 3"/>
          <xdr:cNvSpPr txBox="1"/>
        </xdr:nvSpPr>
        <xdr:spPr bwMode="auto">
          <a:xfrm>
            <a:off x="4912264" y="13789053"/>
            <a:ext cx="1021816" cy="30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p>
        </xdr:txBody>
      </xdr:sp>
      <xdr:sp macro="" textlink="">
        <xdr:nvSpPr>
          <xdr:cNvPr id="5" name="テキスト ボックス 4"/>
          <xdr:cNvSpPr txBox="1"/>
        </xdr:nvSpPr>
        <xdr:spPr bwMode="auto">
          <a:xfrm>
            <a:off x="4909704" y="15032182"/>
            <a:ext cx="1377822" cy="187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xdr:from>
      <xdr:col>15</xdr:col>
      <xdr:colOff>13607</xdr:colOff>
      <xdr:row>5</xdr:row>
      <xdr:rowOff>65027</xdr:rowOff>
    </xdr:from>
    <xdr:to>
      <xdr:col>32</xdr:col>
      <xdr:colOff>0</xdr:colOff>
      <xdr:row>5</xdr:row>
      <xdr:rowOff>440871</xdr:rowOff>
    </xdr:to>
    <xdr:sp macro="" textlink="">
      <xdr:nvSpPr>
        <xdr:cNvPr id="6" name="右矢印 5"/>
        <xdr:cNvSpPr/>
      </xdr:nvSpPr>
      <xdr:spPr>
        <a:xfrm>
          <a:off x="3279321" y="2862656"/>
          <a:ext cx="3687536" cy="375844"/>
        </a:xfrm>
        <a:prstGeom prst="rightArrow">
          <a:avLst>
            <a:gd name="adj1" fmla="val 37546"/>
            <a:gd name="adj2" fmla="val 1318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48</xdr:col>
      <xdr:colOff>185058</xdr:colOff>
      <xdr:row>37</xdr:row>
      <xdr:rowOff>163286</xdr:rowOff>
    </xdr:from>
    <xdr:to>
      <xdr:col>57</xdr:col>
      <xdr:colOff>202297</xdr:colOff>
      <xdr:row>41</xdr:row>
      <xdr:rowOff>326571</xdr:rowOff>
    </xdr:to>
    <xdr:pic>
      <xdr:nvPicPr>
        <xdr:cNvPr id="7" name="図 6"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13572" y="17678400"/>
          <a:ext cx="1976668" cy="1915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71</xdr:col>
      <xdr:colOff>66675</xdr:colOff>
      <xdr:row>40</xdr:row>
      <xdr:rowOff>0</xdr:rowOff>
    </xdr:from>
    <xdr:to>
      <xdr:col>72</xdr:col>
      <xdr:colOff>9523</xdr:colOff>
      <xdr:row>40</xdr:row>
      <xdr:rowOff>0</xdr:rowOff>
    </xdr:to>
    <xdr:sp macro="" textlink="">
      <xdr:nvSpPr>
        <xdr:cNvPr id="2" name="Text Box 5"/>
        <xdr:cNvSpPr txBox="1">
          <a:spLocks noChangeArrowheads="1"/>
        </xdr:cNvSpPr>
      </xdr:nvSpPr>
      <xdr:spPr bwMode="auto">
        <a:xfrm>
          <a:off x="15588615" y="21351240"/>
          <a:ext cx="17144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3495</xdr:colOff>
      <xdr:row>28</xdr:row>
      <xdr:rowOff>310053</xdr:rowOff>
    </xdr:from>
    <xdr:to>
      <xdr:col>54</xdr:col>
      <xdr:colOff>56480</xdr:colOff>
      <xdr:row>34</xdr:row>
      <xdr:rowOff>59367</xdr:rowOff>
    </xdr:to>
    <xdr:grpSp>
      <xdr:nvGrpSpPr>
        <xdr:cNvPr id="3" name="グループ化 2"/>
        <xdr:cNvGrpSpPr/>
      </xdr:nvGrpSpPr>
      <xdr:grpSpPr>
        <a:xfrm>
          <a:off x="10780352" y="13577017"/>
          <a:ext cx="2502271" cy="2620421"/>
          <a:chOff x="4909704" y="13789053"/>
          <a:chExt cx="1377822" cy="1430842"/>
        </a:xfrm>
      </xdr:grpSpPr>
      <xdr:sp macro="" textlink="">
        <xdr:nvSpPr>
          <xdr:cNvPr id="5" name="テキスト ボックス 4"/>
          <xdr:cNvSpPr txBox="1"/>
        </xdr:nvSpPr>
        <xdr:spPr bwMode="auto">
          <a:xfrm>
            <a:off x="4912264" y="13789053"/>
            <a:ext cx="1021816" cy="30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p>
        </xdr:txBody>
      </xdr:sp>
      <xdr:sp macro="" textlink="">
        <xdr:nvSpPr>
          <xdr:cNvPr id="6" name="テキスト ボックス 5"/>
          <xdr:cNvSpPr txBox="1"/>
        </xdr:nvSpPr>
        <xdr:spPr bwMode="auto">
          <a:xfrm>
            <a:off x="4909704" y="15032182"/>
            <a:ext cx="1377822" cy="187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editAs="oneCell">
    <xdr:from>
      <xdr:col>43</xdr:col>
      <xdr:colOff>119742</xdr:colOff>
      <xdr:row>29</xdr:row>
      <xdr:rowOff>208152</xdr:rowOff>
    </xdr:from>
    <xdr:to>
      <xdr:col>53</xdr:col>
      <xdr:colOff>0</xdr:colOff>
      <xdr:row>33</xdr:row>
      <xdr:rowOff>231975</xdr:rowOff>
    </xdr:to>
    <xdr:pic>
      <xdr:nvPicPr>
        <xdr:cNvPr id="7" name="図 6"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81456" y="13924152"/>
          <a:ext cx="2057401" cy="1994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161925</xdr:colOff>
      <xdr:row>1</xdr:row>
      <xdr:rowOff>0</xdr:rowOff>
    </xdr:from>
    <xdr:to>
      <xdr:col>32</xdr:col>
      <xdr:colOff>104774</xdr:colOff>
      <xdr:row>1</xdr:row>
      <xdr:rowOff>0</xdr:rowOff>
    </xdr:to>
    <xdr:sp macro="" textlink="">
      <xdr:nvSpPr>
        <xdr:cNvPr id="2" name="Text Box 1"/>
        <xdr:cNvSpPr txBox="1">
          <a:spLocks noChangeArrowheads="1"/>
        </xdr:cNvSpPr>
      </xdr:nvSpPr>
      <xdr:spPr bwMode="auto">
        <a:xfrm>
          <a:off x="7620000" y="6667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216988</xdr:colOff>
      <xdr:row>37</xdr:row>
      <xdr:rowOff>137577</xdr:rowOff>
    </xdr:from>
    <xdr:to>
      <xdr:col>66</xdr:col>
      <xdr:colOff>97837</xdr:colOff>
      <xdr:row>41</xdr:row>
      <xdr:rowOff>428138</xdr:rowOff>
    </xdr:to>
    <xdr:grpSp>
      <xdr:nvGrpSpPr>
        <xdr:cNvPr id="39" name="グループ化 38"/>
        <xdr:cNvGrpSpPr/>
      </xdr:nvGrpSpPr>
      <xdr:grpSpPr>
        <a:xfrm>
          <a:off x="14764261" y="20295941"/>
          <a:ext cx="2478576" cy="2715106"/>
          <a:chOff x="4909704" y="13965129"/>
          <a:chExt cx="1377822" cy="1254766"/>
        </a:xfrm>
      </xdr:grpSpPr>
      <xdr:sp macro="" textlink="">
        <xdr:nvSpPr>
          <xdr:cNvPr id="41" name="テキスト ボックス 40"/>
          <xdr:cNvSpPr txBox="1"/>
        </xdr:nvSpPr>
        <xdr:spPr bwMode="auto">
          <a:xfrm>
            <a:off x="4912264" y="13965129"/>
            <a:ext cx="1021816" cy="30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16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p>
        </xdr:txBody>
      </xdr:sp>
      <xdr:sp macro="" textlink="">
        <xdr:nvSpPr>
          <xdr:cNvPr id="42" name="テキスト ボックス 41"/>
          <xdr:cNvSpPr txBox="1"/>
        </xdr:nvSpPr>
        <xdr:spPr bwMode="auto">
          <a:xfrm>
            <a:off x="4909704" y="15032182"/>
            <a:ext cx="1377822" cy="187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editAs="oneCell">
    <xdr:from>
      <xdr:col>56</xdr:col>
      <xdr:colOff>122511</xdr:colOff>
      <xdr:row>38</xdr:row>
      <xdr:rowOff>28136</xdr:rowOff>
    </xdr:from>
    <xdr:to>
      <xdr:col>65</xdr:col>
      <xdr:colOff>27709</xdr:colOff>
      <xdr:row>41</xdr:row>
      <xdr:rowOff>51175</xdr:rowOff>
    </xdr:to>
    <xdr:pic>
      <xdr:nvPicPr>
        <xdr:cNvPr id="8" name="図 7"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2038" y="20532863"/>
          <a:ext cx="2024944" cy="1962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130969</xdr:colOff>
      <xdr:row>38</xdr:row>
      <xdr:rowOff>219416</xdr:rowOff>
    </xdr:from>
    <xdr:to>
      <xdr:col>31</xdr:col>
      <xdr:colOff>158183</xdr:colOff>
      <xdr:row>87</xdr:row>
      <xdr:rowOff>40048</xdr:rowOff>
    </xdr:to>
    <xdr:sp macro="" textlink="">
      <xdr:nvSpPr>
        <xdr:cNvPr id="3" name="正方形/長方形 2"/>
        <xdr:cNvSpPr/>
      </xdr:nvSpPr>
      <xdr:spPr>
        <a:xfrm>
          <a:off x="130969" y="9994447"/>
          <a:ext cx="7420995" cy="12500789"/>
        </a:xfrm>
        <a:prstGeom prst="rect">
          <a:avLst/>
        </a:prstGeom>
        <a:noFill/>
        <a:ln>
          <a:solidFill>
            <a:sysClr val="windowText" lastClr="00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38</xdr:row>
      <xdr:rowOff>225139</xdr:rowOff>
    </xdr:from>
    <xdr:to>
      <xdr:col>31</xdr:col>
      <xdr:colOff>158749</xdr:colOff>
      <xdr:row>45</xdr:row>
      <xdr:rowOff>190500</xdr:rowOff>
    </xdr:to>
    <xdr:sp macro="" textlink="">
      <xdr:nvSpPr>
        <xdr:cNvPr id="2" name="テキスト ボックス 1"/>
        <xdr:cNvSpPr txBox="1"/>
      </xdr:nvSpPr>
      <xdr:spPr>
        <a:xfrm>
          <a:off x="142875" y="10274014"/>
          <a:ext cx="7905749" cy="1854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900" b="1"/>
            <a:t>　以下の③～</a:t>
          </a:r>
          <a:r>
            <a:rPr kumimoji="1" lang="ja-JP" altLang="en-US" sz="1900" b="1">
              <a:solidFill>
                <a:sysClr val="windowText" lastClr="000000"/>
              </a:solidFill>
            </a:rPr>
            <a:t>⑦の各</a:t>
          </a:r>
          <a:r>
            <a:rPr kumimoji="1" lang="ja-JP" altLang="en-US" sz="1900" b="1"/>
            <a:t>項目は、</a:t>
          </a:r>
          <a:r>
            <a:rPr kumimoji="1" lang="ja-JP" altLang="en-US" sz="1900" b="1" u="sng">
              <a:solidFill>
                <a:srgbClr val="FF0000"/>
              </a:solidFill>
            </a:rPr>
            <a:t>①内の太枠の業務（建物管理等、警備、清掃）のいずれかを申請する場合（業務の追加申請をする事業者は、今回初めて上記業務のいずれかを申請する場合）にのみ、記入してください。</a:t>
          </a:r>
          <a:r>
            <a:rPr kumimoji="1" lang="ja-JP" altLang="en-US" sz="1900" b="1"/>
            <a:t>これらの業務を申請しない場合は、記入不要です。</a:t>
          </a:r>
        </a:p>
      </xdr:txBody>
    </xdr:sp>
    <xdr:clientData/>
  </xdr:twoCellAnchor>
  <xdr:twoCellAnchor>
    <xdr:from>
      <xdr:col>53</xdr:col>
      <xdr:colOff>27215</xdr:colOff>
      <xdr:row>7</xdr:row>
      <xdr:rowOff>69273</xdr:rowOff>
    </xdr:from>
    <xdr:to>
      <xdr:col>59</xdr:col>
      <xdr:colOff>190501</xdr:colOff>
      <xdr:row>9</xdr:row>
      <xdr:rowOff>257297</xdr:rowOff>
    </xdr:to>
    <xdr:sp macro="" textlink="">
      <xdr:nvSpPr>
        <xdr:cNvPr id="13" name="テキスト ボックス 12"/>
        <xdr:cNvSpPr txBox="1"/>
      </xdr:nvSpPr>
      <xdr:spPr bwMode="auto">
        <a:xfrm>
          <a:off x="13795170" y="2251364"/>
          <a:ext cx="1721922" cy="707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つなが竜ヌゥ</a:t>
          </a:r>
        </a:p>
      </xdr:txBody>
    </xdr:sp>
    <xdr:clientData/>
  </xdr:twoCellAnchor>
  <xdr:twoCellAnchor>
    <xdr:from>
      <xdr:col>56</xdr:col>
      <xdr:colOff>0</xdr:colOff>
      <xdr:row>4</xdr:row>
      <xdr:rowOff>95251</xdr:rowOff>
    </xdr:from>
    <xdr:to>
      <xdr:col>59</xdr:col>
      <xdr:colOff>211529</xdr:colOff>
      <xdr:row>8</xdr:row>
      <xdr:rowOff>51954</xdr:rowOff>
    </xdr:to>
    <xdr:sp macro="" textlink="">
      <xdr:nvSpPr>
        <xdr:cNvPr id="14" name="テキスト ボックス 13"/>
        <xdr:cNvSpPr txBox="1"/>
      </xdr:nvSpPr>
      <xdr:spPr bwMode="auto">
        <a:xfrm>
          <a:off x="14547273" y="1498024"/>
          <a:ext cx="990847" cy="995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15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5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15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追加③</a:t>
          </a:r>
        </a:p>
      </xdr:txBody>
    </xdr:sp>
    <xdr:clientData/>
  </xdr:twoCellAnchor>
  <xdr:twoCellAnchor editAs="oneCell">
    <xdr:from>
      <xdr:col>53</xdr:col>
      <xdr:colOff>238125</xdr:colOff>
      <xdr:row>4</xdr:row>
      <xdr:rowOff>222250</xdr:rowOff>
    </xdr:from>
    <xdr:to>
      <xdr:col>55</xdr:col>
      <xdr:colOff>187325</xdr:colOff>
      <xdr:row>6</xdr:row>
      <xdr:rowOff>215900</xdr:rowOff>
    </xdr:to>
    <xdr:pic>
      <xdr:nvPicPr>
        <xdr:cNvPr id="11" name="図 10" descr="https://www.city.saitama.jp/006/012/001/004/009/001/p010492_d/fil/m42.jpg"/>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955" t="10066" r="19055" b="9409"/>
        <a:stretch/>
      </xdr:blipFill>
      <xdr:spPr bwMode="auto">
        <a:xfrm>
          <a:off x="13716000" y="1603375"/>
          <a:ext cx="4572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2865;&#32004;&#31649;&#29702;&#20418;/104_&#36039;&#26684;&#23529;&#26619;&#12539;&#36039;&#26684;&#25215;&#32153;/1_&#36039;&#26684;&#23529;&#26619;/5&#12539;6&#24180;&#24230;&#20840;&#33324;/&#26412;&#30331;&#37682;/03.&#29289;&#21697;&#12539;&#22996;&#35351;&#12539;&#23567;&#35215;&#27169;/01.&#25163;&#24341;&#12539;&#27096;&#24335;/02.&#22996;&#35351;/02.&#27096;&#24335;/HP&#25522;&#36617;&#12399;&#12371;&#12428;/&#35475;&#32004;&#26360;&#65288;56&#26412;&#30331;&#37682;&#12363;&#12425;&#21066;&#385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s>
    <sheetDataSet>
      <sheetData sheetId="0">
        <row r="3">
          <cell r="A3" t="str">
            <v>誓約書</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9"/>
  <sheetViews>
    <sheetView tabSelected="1" zoomScale="85" zoomScaleNormal="85" workbookViewId="0">
      <selection sqref="A1:AO2"/>
    </sheetView>
  </sheetViews>
  <sheetFormatPr defaultRowHeight="13.5"/>
  <cols>
    <col min="1" max="88" width="4" customWidth="1"/>
  </cols>
  <sheetData>
    <row r="1" spans="1:52" ht="28.35" customHeight="1">
      <c r="A1" s="675" t="s">
        <v>1251</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510"/>
      <c r="AQ1" s="510"/>
      <c r="AR1" s="510"/>
      <c r="AS1" s="510"/>
      <c r="AT1" s="510"/>
      <c r="AU1" s="510"/>
      <c r="AV1" s="510"/>
      <c r="AW1" s="510"/>
      <c r="AX1" s="510"/>
      <c r="AY1" s="510"/>
      <c r="AZ1" s="510"/>
    </row>
    <row r="2" spans="1:52" ht="28.35" customHeight="1">
      <c r="A2" s="675"/>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510"/>
      <c r="AQ2" s="510"/>
      <c r="AR2" s="510"/>
      <c r="AS2" s="510"/>
      <c r="AT2" s="510"/>
      <c r="AU2" s="510"/>
      <c r="AV2" s="510"/>
      <c r="AW2" s="510"/>
      <c r="AX2" s="510"/>
      <c r="AY2" s="510"/>
      <c r="AZ2" s="510"/>
    </row>
    <row r="3" spans="1:52" ht="28.35" hidden="1" customHeight="1">
      <c r="A3" s="511"/>
      <c r="B3" s="674" t="s">
        <v>1252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511"/>
      <c r="AP3" s="510"/>
      <c r="AQ3" s="510"/>
      <c r="AR3" s="510"/>
      <c r="AS3" s="510"/>
      <c r="AT3" s="510"/>
      <c r="AU3" s="510"/>
      <c r="AV3" s="510"/>
      <c r="AW3" s="510"/>
      <c r="AX3" s="510"/>
      <c r="AY3" s="510"/>
      <c r="AZ3" s="510"/>
    </row>
    <row r="4" spans="1:52" ht="28.35" hidden="1" customHeight="1">
      <c r="A4" s="511"/>
      <c r="B4" s="674" t="s">
        <v>1253</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511"/>
      <c r="AP4" s="510"/>
      <c r="AQ4" s="510"/>
      <c r="AR4" s="510"/>
      <c r="AS4" s="510"/>
      <c r="AT4" s="510"/>
      <c r="AU4" s="510"/>
      <c r="AV4" s="510"/>
      <c r="AW4" s="510"/>
      <c r="AX4" s="510"/>
      <c r="AY4" s="510"/>
      <c r="AZ4" s="510"/>
    </row>
    <row r="5" spans="1:52" ht="28.35" hidden="1" customHeight="1">
      <c r="A5" s="511"/>
      <c r="B5" s="674" t="s">
        <v>1254</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511"/>
      <c r="AP5" s="510"/>
      <c r="AQ5" s="510"/>
      <c r="AR5" s="510"/>
      <c r="AS5" s="510"/>
      <c r="AT5" s="510"/>
      <c r="AU5" s="510"/>
      <c r="AV5" s="510"/>
      <c r="AW5" s="510"/>
      <c r="AX5" s="510"/>
      <c r="AY5" s="510"/>
      <c r="AZ5" s="510"/>
    </row>
    <row r="6" spans="1:52" ht="28.35" hidden="1" customHeight="1">
      <c r="A6" s="510"/>
      <c r="B6" s="674" t="s">
        <v>1255</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510"/>
      <c r="AP6" s="510"/>
      <c r="AQ6" s="510"/>
      <c r="AR6" s="510"/>
      <c r="AS6" s="510"/>
      <c r="AT6" s="510"/>
      <c r="AU6" s="510"/>
      <c r="AV6" s="510"/>
      <c r="AW6" s="510"/>
      <c r="AX6" s="510"/>
      <c r="AY6" s="510"/>
      <c r="AZ6" s="510"/>
    </row>
    <row r="7" spans="1:52" ht="28.35" hidden="1" customHeight="1">
      <c r="A7" s="511"/>
      <c r="B7" s="674" t="s">
        <v>1256</v>
      </c>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511"/>
      <c r="AP7" s="510"/>
      <c r="AQ7" s="510"/>
      <c r="AR7" s="510"/>
      <c r="AS7" s="510"/>
      <c r="AT7" s="510"/>
      <c r="AU7" s="510"/>
      <c r="AV7" s="510"/>
      <c r="AW7" s="510"/>
      <c r="AX7" s="510"/>
      <c r="AY7" s="510"/>
      <c r="AZ7" s="510"/>
    </row>
    <row r="8" spans="1:52" ht="28.35" customHeight="1">
      <c r="A8" s="511"/>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1"/>
      <c r="AP8" s="510"/>
      <c r="AQ8" s="510"/>
      <c r="AR8" s="510"/>
      <c r="AS8" s="510"/>
      <c r="AT8" s="510"/>
      <c r="AU8" s="510"/>
      <c r="AV8" s="510"/>
      <c r="AW8" s="510"/>
      <c r="AX8" s="510"/>
      <c r="AY8" s="510"/>
      <c r="AZ8" s="510"/>
    </row>
    <row r="9" spans="1:52" ht="28.35" customHeight="1">
      <c r="A9" s="510"/>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row>
    <row r="10" spans="1:52" ht="28.35" customHeight="1">
      <c r="A10" s="510"/>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row>
    <row r="11" spans="1:52" ht="28.35" customHeight="1">
      <c r="A11" s="510"/>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row>
    <row r="12" spans="1:52" ht="28.35" customHeight="1">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row>
    <row r="13" spans="1:52" ht="28.35" customHeight="1">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row>
    <row r="14" spans="1:52" ht="28.35" customHeight="1">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row>
    <row r="15" spans="1:52" ht="28.35" customHeight="1">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row>
    <row r="16" spans="1:52" ht="28.35" customHeight="1">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row>
    <row r="17" spans="1:52" ht="28.35" customHeight="1">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row>
    <row r="18" spans="1:52" ht="28.35" customHeight="1">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row>
    <row r="19" spans="1:52" ht="28.35" customHeight="1">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row>
    <row r="20" spans="1:52" ht="28.35" customHeight="1">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row>
    <row r="21" spans="1:52" ht="28.35"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row>
    <row r="22" spans="1:52" ht="28.35" customHeight="1">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row>
    <row r="23" spans="1:52" ht="28.35" customHeight="1">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row>
    <row r="24" spans="1:52" ht="28.35" customHeight="1">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row>
    <row r="25" spans="1:52" ht="28.35" customHeight="1">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row>
    <row r="26" spans="1:52" ht="28.35" customHeight="1"/>
    <row r="27" spans="1:52" ht="28.35" customHeight="1"/>
    <row r="28" spans="1:52" ht="28.35" customHeight="1"/>
    <row r="29" spans="1:52" ht="28.35" customHeight="1"/>
    <row r="30" spans="1:52" ht="28.35" customHeight="1"/>
    <row r="31" spans="1:52" ht="28.35" customHeight="1"/>
    <row r="32" spans="1:52" ht="28.35" customHeight="1"/>
    <row r="33" ht="28.35" customHeight="1"/>
    <row r="34" ht="28.35" customHeight="1"/>
    <row r="35" ht="28.35" customHeight="1"/>
    <row r="36" ht="28.35" customHeight="1"/>
    <row r="37" ht="28.35" customHeight="1"/>
    <row r="38" ht="28.35" customHeight="1"/>
    <row r="39" ht="28.35" customHeight="1"/>
  </sheetData>
  <sheetProtection algorithmName="SHA-512" hashValue="0biFfeFLdww834dKcs1z4QVdfXoJT4HhOui08DdfY+y1EogS4nSyupubo9apvYNT9erg8W4sFJo9uzIkCrEqAg==" saltValue="cvHM9GmTYWP+mWSPCj+xtQ==" spinCount="100000" sheet="1" objects="1" scenarios="1"/>
  <mergeCells count="6">
    <mergeCell ref="B7:AN7"/>
    <mergeCell ref="A1:AO2"/>
    <mergeCell ref="B3:AN3"/>
    <mergeCell ref="B4:AN4"/>
    <mergeCell ref="B5:AN5"/>
    <mergeCell ref="B6:AN6"/>
  </mergeCells>
  <phoneticPr fontId="3"/>
  <pageMargins left="0.7" right="0.7" top="0.75" bottom="0.75" header="0.3" footer="0.3"/>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BK60"/>
  <sheetViews>
    <sheetView showGridLines="0" view="pageBreakPreview" zoomScale="70" zoomScaleNormal="70" zoomScaleSheetLayoutView="70" zoomScalePageLayoutView="55" workbookViewId="0">
      <selection activeCell="A8" sqref="A8:B8"/>
    </sheetView>
  </sheetViews>
  <sheetFormatPr defaultColWidth="3.375" defaultRowHeight="24" customHeight="1"/>
  <cols>
    <col min="1" max="54" width="3.375" style="312"/>
    <col min="55" max="55" width="0" style="312" hidden="1" customWidth="1"/>
    <col min="56" max="16384" width="3.375" style="312"/>
  </cols>
  <sheetData>
    <row r="1" spans="1:63" ht="52.5" customHeight="1" thickBot="1">
      <c r="A1" s="303"/>
      <c r="B1" s="303"/>
      <c r="C1" s="303"/>
      <c r="D1" s="303"/>
      <c r="E1" s="303"/>
      <c r="I1" s="363"/>
      <c r="J1" s="363"/>
      <c r="L1" s="363"/>
      <c r="M1" s="363" t="s">
        <v>493</v>
      </c>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03"/>
      <c r="AS1" s="303"/>
      <c r="AT1" s="303"/>
      <c r="AU1" s="303"/>
      <c r="AV1" s="303"/>
      <c r="AW1" s="303"/>
      <c r="AX1" s="303"/>
      <c r="AZ1" s="364"/>
      <c r="BA1" s="364"/>
      <c r="BB1" s="305" t="s">
        <v>1307</v>
      </c>
    </row>
    <row r="2" spans="1:63" ht="52.15" customHeight="1">
      <c r="A2" s="2429" t="s">
        <v>1382</v>
      </c>
      <c r="B2" s="2430"/>
      <c r="C2" s="2430"/>
      <c r="D2" s="2430"/>
      <c r="E2" s="2430"/>
      <c r="F2" s="2430"/>
      <c r="G2" s="2430"/>
      <c r="H2" s="2430"/>
      <c r="I2" s="2430"/>
      <c r="J2" s="2430"/>
      <c r="K2" s="2430"/>
      <c r="L2" s="2430"/>
      <c r="M2" s="2430"/>
      <c r="N2" s="2430"/>
      <c r="O2" s="2430"/>
      <c r="P2" s="2430"/>
      <c r="Q2" s="2430"/>
      <c r="R2" s="2430"/>
      <c r="S2" s="2430"/>
      <c r="T2" s="2430"/>
      <c r="U2" s="2430"/>
      <c r="V2" s="2430"/>
      <c r="W2" s="2430"/>
      <c r="X2" s="2430"/>
      <c r="Y2" s="2430"/>
      <c r="Z2" s="2430"/>
      <c r="AA2" s="2430"/>
      <c r="AB2" s="2430"/>
      <c r="AC2" s="2430"/>
      <c r="AD2" s="2430"/>
      <c r="AE2" s="2430"/>
      <c r="AF2" s="2430"/>
      <c r="AG2" s="2430"/>
      <c r="AH2" s="2430"/>
      <c r="AI2" s="2430"/>
      <c r="AJ2" s="2430"/>
      <c r="AK2" s="2430"/>
      <c r="AL2" s="2430"/>
      <c r="AM2" s="2430"/>
      <c r="AN2" s="2430"/>
      <c r="AO2" s="2430"/>
      <c r="AP2" s="2430"/>
      <c r="AQ2" s="2430"/>
      <c r="AR2" s="2430"/>
      <c r="AS2" s="2430"/>
      <c r="AT2" s="2430"/>
      <c r="AU2" s="2430"/>
      <c r="AV2" s="2430"/>
      <c r="AW2" s="2430"/>
      <c r="AX2" s="2430"/>
      <c r="AY2" s="2430"/>
      <c r="AZ2" s="2430"/>
      <c r="BA2" s="2430"/>
      <c r="BB2" s="2431"/>
    </row>
    <row r="3" spans="1:63" ht="36.200000000000003" customHeight="1" thickBot="1">
      <c r="A3" s="2432"/>
      <c r="B3" s="2433"/>
      <c r="C3" s="2433"/>
      <c r="D3" s="2433"/>
      <c r="E3" s="2433"/>
      <c r="F3" s="2433"/>
      <c r="G3" s="2433"/>
      <c r="H3" s="2433"/>
      <c r="I3" s="2433"/>
      <c r="J3" s="2433"/>
      <c r="K3" s="2433"/>
      <c r="L3" s="2433"/>
      <c r="M3" s="2433"/>
      <c r="N3" s="2433"/>
      <c r="O3" s="2433"/>
      <c r="P3" s="2433"/>
      <c r="Q3" s="2433"/>
      <c r="R3" s="2433"/>
      <c r="S3" s="2433"/>
      <c r="T3" s="2433"/>
      <c r="U3" s="2433"/>
      <c r="V3" s="2433"/>
      <c r="W3" s="2433"/>
      <c r="X3" s="2433"/>
      <c r="Y3" s="2433"/>
      <c r="Z3" s="2433"/>
      <c r="AA3" s="2433"/>
      <c r="AB3" s="2433"/>
      <c r="AC3" s="2433"/>
      <c r="AD3" s="2433"/>
      <c r="AE3" s="2433"/>
      <c r="AF3" s="2433"/>
      <c r="AG3" s="2433"/>
      <c r="AH3" s="2433"/>
      <c r="AI3" s="2433"/>
      <c r="AJ3" s="2433"/>
      <c r="AK3" s="2433"/>
      <c r="AL3" s="2433"/>
      <c r="AM3" s="2433"/>
      <c r="AN3" s="2433"/>
      <c r="AO3" s="2433"/>
      <c r="AP3" s="2433"/>
      <c r="AQ3" s="2433"/>
      <c r="AR3" s="2433"/>
      <c r="AS3" s="2433"/>
      <c r="AT3" s="2433"/>
      <c r="AU3" s="2433"/>
      <c r="AV3" s="2433"/>
      <c r="AW3" s="2433"/>
      <c r="AX3" s="2433"/>
      <c r="AY3" s="2433"/>
      <c r="AZ3" s="2433"/>
      <c r="BA3" s="2433"/>
      <c r="BB3" s="2434"/>
    </row>
    <row r="4" spans="1:63" ht="20.100000000000001" customHeigh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64"/>
      <c r="AZ4" s="364"/>
      <c r="BA4" s="394"/>
      <c r="BB4" s="394"/>
    </row>
    <row r="5" spans="1:63" s="395" customFormat="1" ht="40.15" customHeight="1">
      <c r="A5" s="2393" t="s">
        <v>575</v>
      </c>
      <c r="B5" s="2394"/>
      <c r="C5" s="2394"/>
      <c r="D5" s="2394"/>
      <c r="E5" s="2394"/>
      <c r="F5" s="2394"/>
      <c r="G5" s="2394"/>
      <c r="H5" s="2394"/>
      <c r="I5" s="2394"/>
      <c r="J5" s="2394"/>
      <c r="K5" s="2394"/>
      <c r="L5" s="2394"/>
      <c r="M5" s="2394"/>
      <c r="N5" s="2394"/>
      <c r="O5" s="2394"/>
      <c r="P5" s="2394"/>
      <c r="Q5" s="2394"/>
      <c r="R5" s="2394"/>
      <c r="S5" s="2394"/>
      <c r="T5" s="2394"/>
      <c r="U5" s="2394"/>
      <c r="V5" s="2394"/>
      <c r="W5" s="2394"/>
      <c r="X5" s="2395"/>
      <c r="AA5" s="2396" t="s">
        <v>576</v>
      </c>
      <c r="AB5" s="2397"/>
      <c r="AC5" s="2397"/>
      <c r="AD5" s="2397"/>
      <c r="AE5" s="2397"/>
      <c r="AF5" s="2397"/>
      <c r="AG5" s="2397"/>
      <c r="AH5" s="2397"/>
      <c r="AI5" s="2397"/>
      <c r="AJ5" s="2397"/>
      <c r="AK5" s="2397"/>
      <c r="AL5" s="2397"/>
      <c r="AM5" s="2397"/>
      <c r="AN5" s="2397"/>
      <c r="AO5" s="2397"/>
      <c r="AP5" s="2397"/>
      <c r="AQ5" s="2397"/>
      <c r="AR5" s="2397"/>
      <c r="AS5" s="2397"/>
      <c r="AT5" s="2397"/>
      <c r="AU5" s="2397"/>
      <c r="AV5" s="2397"/>
      <c r="AW5" s="2397"/>
      <c r="AX5" s="2397"/>
      <c r="AY5" s="2397"/>
      <c r="AZ5" s="2397"/>
      <c r="BA5" s="2397"/>
      <c r="BB5" s="2398"/>
      <c r="BC5" s="312"/>
      <c r="BD5" s="312"/>
      <c r="BE5" s="312"/>
      <c r="BF5" s="312"/>
      <c r="BG5" s="312"/>
      <c r="BH5" s="312"/>
      <c r="BI5" s="312"/>
      <c r="BJ5" s="312"/>
      <c r="BK5" s="312"/>
    </row>
    <row r="6" spans="1:63" ht="233.25" customHeight="1">
      <c r="A6" s="2440" t="s">
        <v>1396</v>
      </c>
      <c r="B6" s="2441"/>
      <c r="C6" s="2441"/>
      <c r="D6" s="2441"/>
      <c r="E6" s="2441"/>
      <c r="F6" s="2441"/>
      <c r="G6" s="2441"/>
      <c r="H6" s="2441"/>
      <c r="I6" s="2441"/>
      <c r="J6" s="2441"/>
      <c r="K6" s="2441"/>
      <c r="L6" s="2441"/>
      <c r="M6" s="2441"/>
      <c r="N6" s="2441"/>
      <c r="O6" s="2441"/>
      <c r="P6" s="2441"/>
      <c r="Q6" s="2441"/>
      <c r="R6" s="2441"/>
      <c r="S6" s="2441"/>
      <c r="T6" s="2441"/>
      <c r="U6" s="2441"/>
      <c r="V6" s="2441"/>
      <c r="W6" s="2441"/>
      <c r="X6" s="2442"/>
      <c r="AA6" s="2025" t="s">
        <v>1395</v>
      </c>
      <c r="AB6" s="2026"/>
      <c r="AC6" s="2026"/>
      <c r="AD6" s="2026"/>
      <c r="AE6" s="2026"/>
      <c r="AF6" s="2026"/>
      <c r="AG6" s="2026"/>
      <c r="AH6" s="2026"/>
      <c r="AI6" s="2026"/>
      <c r="AJ6" s="2026"/>
      <c r="AK6" s="2026"/>
      <c r="AL6" s="2026"/>
      <c r="AM6" s="2026"/>
      <c r="AN6" s="2026"/>
      <c r="AO6" s="2026"/>
      <c r="AP6" s="2026"/>
      <c r="AQ6" s="2026"/>
      <c r="AR6" s="2026"/>
      <c r="AS6" s="2026"/>
      <c r="AT6" s="2026"/>
      <c r="AU6" s="2026"/>
      <c r="AV6" s="2026"/>
      <c r="AW6" s="2026"/>
      <c r="AX6" s="2026"/>
      <c r="AY6" s="2026"/>
      <c r="AZ6" s="2026"/>
      <c r="BA6" s="2026"/>
      <c r="BB6" s="2443"/>
    </row>
    <row r="7" spans="1:63" ht="33.75" customHeight="1" thickBot="1">
      <c r="A7" s="2402" t="s">
        <v>61</v>
      </c>
      <c r="B7" s="2403"/>
      <c r="C7" s="2403"/>
      <c r="D7" s="2403"/>
      <c r="E7" s="2403"/>
      <c r="F7" s="2403"/>
      <c r="G7" s="2403"/>
      <c r="H7" s="2404"/>
      <c r="I7" s="2117" t="s">
        <v>15</v>
      </c>
      <c r="J7" s="2082"/>
      <c r="K7" s="2082"/>
      <c r="L7" s="2082"/>
      <c r="M7" s="2082"/>
      <c r="N7" s="2082"/>
      <c r="O7" s="2082"/>
      <c r="P7" s="2082"/>
      <c r="Q7" s="2082"/>
      <c r="R7" s="2082"/>
      <c r="S7" s="2082"/>
      <c r="T7" s="2082"/>
      <c r="U7" s="2082"/>
      <c r="V7" s="2082"/>
      <c r="W7" s="2082"/>
      <c r="X7" s="2118"/>
      <c r="AA7" s="2399" t="s">
        <v>62</v>
      </c>
      <c r="AB7" s="2400"/>
      <c r="AC7" s="2400"/>
      <c r="AD7" s="2400"/>
      <c r="AE7" s="2399" t="s">
        <v>348</v>
      </c>
      <c r="AF7" s="2400"/>
      <c r="AG7" s="2400"/>
      <c r="AH7" s="2400"/>
      <c r="AI7" s="2400"/>
      <c r="AJ7" s="2400"/>
      <c r="AK7" s="2400"/>
      <c r="AL7" s="2401"/>
      <c r="AM7" s="2330" t="s">
        <v>15</v>
      </c>
      <c r="AN7" s="2331"/>
      <c r="AO7" s="2331"/>
      <c r="AP7" s="2331"/>
      <c r="AQ7" s="2331"/>
      <c r="AR7" s="2331"/>
      <c r="AS7" s="2331"/>
      <c r="AT7" s="2331"/>
      <c r="AU7" s="2331"/>
      <c r="AV7" s="2331"/>
      <c r="AW7" s="2331"/>
      <c r="AX7" s="2331"/>
      <c r="AY7" s="2331"/>
      <c r="AZ7" s="2331"/>
      <c r="BA7" s="2331"/>
      <c r="BB7" s="2332"/>
    </row>
    <row r="8" spans="1:63" ht="40.5" customHeight="1" thickTop="1" thickBot="1">
      <c r="A8" s="2378" t="str">
        <f>MID(SUBSTITUTE(入力シート!$C419,,),COLUMN(B$1)/2,1)</f>
        <v/>
      </c>
      <c r="B8" s="2379"/>
      <c r="C8" s="2383" t="str">
        <f>MID(SUBSTITUTE(入力シート!$C419,,),COLUMN(D$1)/2,1)</f>
        <v/>
      </c>
      <c r="D8" s="2379"/>
      <c r="E8" s="2383" t="str">
        <f>MID(SUBSTITUTE(入力シート!$C419,,),COLUMN(F$1)/2,1)</f>
        <v/>
      </c>
      <c r="F8" s="2379"/>
      <c r="G8" s="2383" t="str">
        <f>MID(SUBSTITUTE(入力シート!$C419,,),COLUMN(H$1)/2,1)</f>
        <v/>
      </c>
      <c r="H8" s="2384"/>
      <c r="I8" s="2375" t="str">
        <f>IF(入力シート!E419="","",入力シート!E419)</f>
        <v/>
      </c>
      <c r="J8" s="2376"/>
      <c r="K8" s="2376"/>
      <c r="L8" s="2376"/>
      <c r="M8" s="2376"/>
      <c r="N8" s="2376"/>
      <c r="O8" s="2376"/>
      <c r="P8" s="2376"/>
      <c r="Q8" s="2376"/>
      <c r="R8" s="2376"/>
      <c r="S8" s="2376"/>
      <c r="T8" s="2376"/>
      <c r="U8" s="2376"/>
      <c r="V8" s="2376"/>
      <c r="W8" s="2376"/>
      <c r="X8" s="2377"/>
      <c r="AA8" s="2378" t="str">
        <f>IF(入力シート!$C441="","",MID(TEXT(入力シート!$C441,"00"),COLUMN(B$1)/2,1))</f>
        <v/>
      </c>
      <c r="AB8" s="2379"/>
      <c r="AC8" s="2383" t="str">
        <f>IF(入力シート!$C441="","",MID(TEXT(入力シート!$C441,"00"),COLUMN(D$1)/2,1))</f>
        <v/>
      </c>
      <c r="AD8" s="2379"/>
      <c r="AE8" s="2378" t="str">
        <f>MID(TEXT(入力シート!$S441,"????"),COLUMN(B$1)/2,1)</f>
        <v xml:space="preserve"> </v>
      </c>
      <c r="AF8" s="2379"/>
      <c r="AG8" s="2383" t="str">
        <f>MID(TEXT(入力シート!$S441,"????"),COLUMN(D$1)/2,1)</f>
        <v xml:space="preserve"> </v>
      </c>
      <c r="AH8" s="2379"/>
      <c r="AI8" s="2383" t="str">
        <f>MID(TEXT(入力シート!$S441,"????"),COLUMN(F$1)/2,1)</f>
        <v xml:space="preserve"> </v>
      </c>
      <c r="AJ8" s="2379"/>
      <c r="AK8" s="2383" t="str">
        <f>MID(TEXT(入力シート!$S441,"????"),COLUMN(H$1)/2,1)</f>
        <v xml:space="preserve"> </v>
      </c>
      <c r="AL8" s="2384"/>
      <c r="AM8" s="2375" t="str">
        <f>IF(入力シート!E441="","",入力シート!E441)</f>
        <v/>
      </c>
      <c r="AN8" s="2376"/>
      <c r="AO8" s="2376"/>
      <c r="AP8" s="2376"/>
      <c r="AQ8" s="2376"/>
      <c r="AR8" s="2376"/>
      <c r="AS8" s="2376"/>
      <c r="AT8" s="2376"/>
      <c r="AU8" s="2376"/>
      <c r="AV8" s="2376"/>
      <c r="AW8" s="2376"/>
      <c r="AX8" s="2376"/>
      <c r="AY8" s="2376"/>
      <c r="AZ8" s="2376"/>
      <c r="BA8" s="2376"/>
      <c r="BB8" s="2377"/>
    </row>
    <row r="9" spans="1:63" ht="40.5" customHeight="1" thickTop="1" thickBot="1">
      <c r="A9" s="2378" t="str">
        <f>MID(SUBSTITUTE(入力シート!$C420,,),COLUMN(B$1)/2,1)</f>
        <v/>
      </c>
      <c r="B9" s="2379"/>
      <c r="C9" s="2383" t="str">
        <f>MID(SUBSTITUTE(入力シート!$C420,,),COLUMN(D$1)/2,1)</f>
        <v/>
      </c>
      <c r="D9" s="2379"/>
      <c r="E9" s="2383" t="str">
        <f>MID(SUBSTITUTE(入力シート!$C420,,),COLUMN(F$1)/2,1)</f>
        <v/>
      </c>
      <c r="F9" s="2379"/>
      <c r="G9" s="2383" t="str">
        <f>MID(SUBSTITUTE(入力シート!$C420,,),COLUMN(H$1)/2,1)</f>
        <v/>
      </c>
      <c r="H9" s="2384"/>
      <c r="I9" s="2375" t="str">
        <f>IF(入力シート!E420="","",入力シート!E420)</f>
        <v/>
      </c>
      <c r="J9" s="2376"/>
      <c r="K9" s="2376"/>
      <c r="L9" s="2376"/>
      <c r="M9" s="2376"/>
      <c r="N9" s="2376"/>
      <c r="O9" s="2376"/>
      <c r="P9" s="2376"/>
      <c r="Q9" s="2376"/>
      <c r="R9" s="2376"/>
      <c r="S9" s="2376"/>
      <c r="T9" s="2376"/>
      <c r="U9" s="2376"/>
      <c r="V9" s="2376"/>
      <c r="W9" s="2376"/>
      <c r="X9" s="2377"/>
      <c r="AA9" s="2378" t="str">
        <f>IF(入力シート!$C442="","",MID(TEXT(入力シート!$C442,"00"),COLUMN(B$1)/2,1))</f>
        <v/>
      </c>
      <c r="AB9" s="2379"/>
      <c r="AC9" s="2383" t="str">
        <f>IF(入力シート!$C442="","",MID(TEXT(入力シート!$C442,"00"),COLUMN(D$1)/2,1))</f>
        <v/>
      </c>
      <c r="AD9" s="2379"/>
      <c r="AE9" s="2378" t="str">
        <f>MID(TEXT(入力シート!$S442,"????"),COLUMN(B$1)/2,1)</f>
        <v xml:space="preserve"> </v>
      </c>
      <c r="AF9" s="2379"/>
      <c r="AG9" s="2383" t="str">
        <f>MID(TEXT(入力シート!$S442,"????"),COLUMN(D$1)/2,1)</f>
        <v xml:space="preserve"> </v>
      </c>
      <c r="AH9" s="2379"/>
      <c r="AI9" s="2383" t="str">
        <f>MID(TEXT(入力シート!$S442,"????"),COLUMN(F$1)/2,1)</f>
        <v xml:space="preserve"> </v>
      </c>
      <c r="AJ9" s="2379"/>
      <c r="AK9" s="2383" t="str">
        <f>MID(TEXT(入力シート!$S442,"????"),COLUMN(H$1)/2,1)</f>
        <v xml:space="preserve"> </v>
      </c>
      <c r="AL9" s="2384"/>
      <c r="AM9" s="2375" t="str">
        <f>IF(入力シート!E442="","",入力シート!E442)</f>
        <v/>
      </c>
      <c r="AN9" s="2376"/>
      <c r="AO9" s="2376"/>
      <c r="AP9" s="2376"/>
      <c r="AQ9" s="2376"/>
      <c r="AR9" s="2376"/>
      <c r="AS9" s="2376"/>
      <c r="AT9" s="2376"/>
      <c r="AU9" s="2376"/>
      <c r="AV9" s="2376"/>
      <c r="AW9" s="2376"/>
      <c r="AX9" s="2376"/>
      <c r="AY9" s="2376"/>
      <c r="AZ9" s="2376"/>
      <c r="BA9" s="2376"/>
      <c r="BB9" s="2377"/>
    </row>
    <row r="10" spans="1:63" ht="40.5" customHeight="1" thickTop="1" thickBot="1">
      <c r="A10" s="2378" t="str">
        <f>MID(SUBSTITUTE(入力シート!$C421,,),COLUMN(B$1)/2,1)</f>
        <v/>
      </c>
      <c r="B10" s="2379"/>
      <c r="C10" s="2383" t="str">
        <f>MID(SUBSTITUTE(入力シート!$C421,,),COLUMN(D$1)/2,1)</f>
        <v/>
      </c>
      <c r="D10" s="2379"/>
      <c r="E10" s="2383" t="str">
        <f>MID(SUBSTITUTE(入力シート!$C421,,),COLUMN(F$1)/2,1)</f>
        <v/>
      </c>
      <c r="F10" s="2379"/>
      <c r="G10" s="2383" t="str">
        <f>MID(SUBSTITUTE(入力シート!$C421,,),COLUMN(H$1)/2,1)</f>
        <v/>
      </c>
      <c r="H10" s="2384"/>
      <c r="I10" s="2375" t="str">
        <f>IF(入力シート!E421="","",入力シート!E421)</f>
        <v/>
      </c>
      <c r="J10" s="2376"/>
      <c r="K10" s="2376"/>
      <c r="L10" s="2376"/>
      <c r="M10" s="2376"/>
      <c r="N10" s="2376"/>
      <c r="O10" s="2376"/>
      <c r="P10" s="2376"/>
      <c r="Q10" s="2376"/>
      <c r="R10" s="2376"/>
      <c r="S10" s="2376"/>
      <c r="T10" s="2376"/>
      <c r="U10" s="2376"/>
      <c r="V10" s="2376"/>
      <c r="W10" s="2376"/>
      <c r="X10" s="2377"/>
      <c r="AA10" s="2378" t="str">
        <f>IF(入力シート!$C443="","",MID(TEXT(入力シート!$C443,"00"),COLUMN(B$1)/2,1))</f>
        <v/>
      </c>
      <c r="AB10" s="2379"/>
      <c r="AC10" s="2383" t="str">
        <f>IF(入力シート!$C443="","",MID(TEXT(入力シート!$C443,"00"),COLUMN(D$1)/2,1))</f>
        <v/>
      </c>
      <c r="AD10" s="2379"/>
      <c r="AE10" s="2378" t="str">
        <f>MID(TEXT(入力シート!$S443,"????"),COLUMN(B$1)/2,1)</f>
        <v xml:space="preserve"> </v>
      </c>
      <c r="AF10" s="2379"/>
      <c r="AG10" s="2383" t="str">
        <f>MID(TEXT(入力シート!$S443,"????"),COLUMN(D$1)/2,1)</f>
        <v xml:space="preserve"> </v>
      </c>
      <c r="AH10" s="2379"/>
      <c r="AI10" s="2383" t="str">
        <f>MID(TEXT(入力シート!$S443,"????"),COLUMN(F$1)/2,1)</f>
        <v xml:space="preserve"> </v>
      </c>
      <c r="AJ10" s="2379"/>
      <c r="AK10" s="2383" t="str">
        <f>MID(TEXT(入力シート!$S443,"????"),COLUMN(H$1)/2,1)</f>
        <v xml:space="preserve"> </v>
      </c>
      <c r="AL10" s="2384"/>
      <c r="AM10" s="2375" t="str">
        <f>IF(入力シート!E443="","",入力シート!E443)</f>
        <v/>
      </c>
      <c r="AN10" s="2376"/>
      <c r="AO10" s="2376"/>
      <c r="AP10" s="2376"/>
      <c r="AQ10" s="2376"/>
      <c r="AR10" s="2376"/>
      <c r="AS10" s="2376"/>
      <c r="AT10" s="2376"/>
      <c r="AU10" s="2376"/>
      <c r="AV10" s="2376"/>
      <c r="AW10" s="2376"/>
      <c r="AX10" s="2376"/>
      <c r="AY10" s="2376"/>
      <c r="AZ10" s="2376"/>
      <c r="BA10" s="2376"/>
      <c r="BB10" s="2377"/>
    </row>
    <row r="11" spans="1:63" ht="40.5" customHeight="1" thickTop="1" thickBot="1">
      <c r="A11" s="2378" t="str">
        <f>MID(SUBSTITUTE(入力シート!$C422,,),COLUMN(B$1)/2,1)</f>
        <v/>
      </c>
      <c r="B11" s="2379"/>
      <c r="C11" s="2383" t="str">
        <f>MID(SUBSTITUTE(入力シート!$C422,,),COLUMN(D$1)/2,1)</f>
        <v/>
      </c>
      <c r="D11" s="2379"/>
      <c r="E11" s="2383" t="str">
        <f>MID(SUBSTITUTE(入力シート!$C422,,),COLUMN(F$1)/2,1)</f>
        <v/>
      </c>
      <c r="F11" s="2379"/>
      <c r="G11" s="2383" t="str">
        <f>MID(SUBSTITUTE(入力シート!$C422,,),COLUMN(H$1)/2,1)</f>
        <v/>
      </c>
      <c r="H11" s="2384"/>
      <c r="I11" s="2375" t="str">
        <f>IF(入力シート!E422="","",入力シート!E422)</f>
        <v/>
      </c>
      <c r="J11" s="2376"/>
      <c r="K11" s="2376"/>
      <c r="L11" s="2376"/>
      <c r="M11" s="2376"/>
      <c r="N11" s="2376"/>
      <c r="O11" s="2376"/>
      <c r="P11" s="2376"/>
      <c r="Q11" s="2376"/>
      <c r="R11" s="2376"/>
      <c r="S11" s="2376"/>
      <c r="T11" s="2376"/>
      <c r="U11" s="2376"/>
      <c r="V11" s="2376"/>
      <c r="W11" s="2376"/>
      <c r="X11" s="2377"/>
      <c r="AA11" s="2378" t="str">
        <f>IF(入力シート!$C444="","",MID(TEXT(入力シート!$C444,"00"),COLUMN(B$1)/2,1))</f>
        <v/>
      </c>
      <c r="AB11" s="2379"/>
      <c r="AC11" s="2383" t="str">
        <f>IF(入力シート!$C444="","",MID(TEXT(入力シート!$C444,"00"),COLUMN(D$1)/2,1))</f>
        <v/>
      </c>
      <c r="AD11" s="2379"/>
      <c r="AE11" s="2378" t="str">
        <f>MID(TEXT(入力シート!$S444,"????"),COLUMN(B$1)/2,1)</f>
        <v xml:space="preserve"> </v>
      </c>
      <c r="AF11" s="2379"/>
      <c r="AG11" s="2383" t="str">
        <f>MID(TEXT(入力シート!$S444,"????"),COLUMN(D$1)/2,1)</f>
        <v xml:space="preserve"> </v>
      </c>
      <c r="AH11" s="2379"/>
      <c r="AI11" s="2383" t="str">
        <f>MID(TEXT(入力シート!$S444,"????"),COLUMN(F$1)/2,1)</f>
        <v xml:space="preserve"> </v>
      </c>
      <c r="AJ11" s="2379"/>
      <c r="AK11" s="2383" t="str">
        <f>MID(TEXT(入力シート!$S444,"????"),COLUMN(H$1)/2,1)</f>
        <v xml:space="preserve"> </v>
      </c>
      <c r="AL11" s="2384"/>
      <c r="AM11" s="2375" t="str">
        <f>IF(入力シート!E444="","",入力シート!E444)</f>
        <v/>
      </c>
      <c r="AN11" s="2376"/>
      <c r="AO11" s="2376"/>
      <c r="AP11" s="2376"/>
      <c r="AQ11" s="2376"/>
      <c r="AR11" s="2376"/>
      <c r="AS11" s="2376"/>
      <c r="AT11" s="2376"/>
      <c r="AU11" s="2376"/>
      <c r="AV11" s="2376"/>
      <c r="AW11" s="2376"/>
      <c r="AX11" s="2376"/>
      <c r="AY11" s="2376"/>
      <c r="AZ11" s="2376"/>
      <c r="BA11" s="2376"/>
      <c r="BB11" s="2377"/>
    </row>
    <row r="12" spans="1:63" ht="40.5" customHeight="1" thickTop="1" thickBot="1">
      <c r="A12" s="2378" t="str">
        <f>MID(SUBSTITUTE(入力シート!$C423,,),COLUMN(B$1)/2,1)</f>
        <v/>
      </c>
      <c r="B12" s="2379"/>
      <c r="C12" s="2383" t="str">
        <f>MID(SUBSTITUTE(入力シート!$C423,,),COLUMN(D$1)/2,1)</f>
        <v/>
      </c>
      <c r="D12" s="2379"/>
      <c r="E12" s="2383" t="str">
        <f>MID(SUBSTITUTE(入力シート!$C423,,),COLUMN(F$1)/2,1)</f>
        <v/>
      </c>
      <c r="F12" s="2379"/>
      <c r="G12" s="2383" t="str">
        <f>MID(SUBSTITUTE(入力シート!$C423,,),COLUMN(H$1)/2,1)</f>
        <v/>
      </c>
      <c r="H12" s="2384"/>
      <c r="I12" s="2375" t="str">
        <f>IF(入力シート!E423="","",入力シート!E423)</f>
        <v/>
      </c>
      <c r="J12" s="2376"/>
      <c r="K12" s="2376"/>
      <c r="L12" s="2376"/>
      <c r="M12" s="2376"/>
      <c r="N12" s="2376"/>
      <c r="O12" s="2376"/>
      <c r="P12" s="2376"/>
      <c r="Q12" s="2376"/>
      <c r="R12" s="2376"/>
      <c r="S12" s="2376"/>
      <c r="T12" s="2376"/>
      <c r="U12" s="2376"/>
      <c r="V12" s="2376"/>
      <c r="W12" s="2376"/>
      <c r="X12" s="2377"/>
      <c r="AA12" s="2378" t="str">
        <f>IF(入力シート!$C445="","",MID(TEXT(入力シート!$C445,"00"),COLUMN(B$1)/2,1))</f>
        <v/>
      </c>
      <c r="AB12" s="2379"/>
      <c r="AC12" s="2383" t="str">
        <f>IF(入力シート!$C445="","",MID(TEXT(入力シート!$C445,"00"),COLUMN(D$1)/2,1))</f>
        <v/>
      </c>
      <c r="AD12" s="2379"/>
      <c r="AE12" s="2378" t="str">
        <f>MID(TEXT(入力シート!$S445,"????"),COLUMN(B$1)/2,1)</f>
        <v xml:space="preserve"> </v>
      </c>
      <c r="AF12" s="2379"/>
      <c r="AG12" s="2383" t="str">
        <f>MID(TEXT(入力シート!$S445,"????"),COLUMN(D$1)/2,1)</f>
        <v xml:space="preserve"> </v>
      </c>
      <c r="AH12" s="2379"/>
      <c r="AI12" s="2383" t="str">
        <f>MID(TEXT(入力シート!$S445,"????"),COLUMN(F$1)/2,1)</f>
        <v xml:space="preserve"> </v>
      </c>
      <c r="AJ12" s="2379"/>
      <c r="AK12" s="2383" t="str">
        <f>MID(TEXT(入力シート!$S445,"????"),COLUMN(H$1)/2,1)</f>
        <v xml:space="preserve"> </v>
      </c>
      <c r="AL12" s="2384"/>
      <c r="AM12" s="2375" t="str">
        <f>IF(入力シート!E445="","",入力シート!E445)</f>
        <v/>
      </c>
      <c r="AN12" s="2376"/>
      <c r="AO12" s="2376"/>
      <c r="AP12" s="2376"/>
      <c r="AQ12" s="2376"/>
      <c r="AR12" s="2376"/>
      <c r="AS12" s="2376"/>
      <c r="AT12" s="2376"/>
      <c r="AU12" s="2376"/>
      <c r="AV12" s="2376"/>
      <c r="AW12" s="2376"/>
      <c r="AX12" s="2376"/>
      <c r="AY12" s="2376"/>
      <c r="AZ12" s="2376"/>
      <c r="BA12" s="2376"/>
      <c r="BB12" s="2377"/>
    </row>
    <row r="13" spans="1:63" ht="40.5" customHeight="1" thickTop="1" thickBot="1">
      <c r="A13" s="2378" t="str">
        <f>MID(SUBSTITUTE(入力シート!$C424,,),COLUMN(B$1)/2,1)</f>
        <v/>
      </c>
      <c r="B13" s="2379"/>
      <c r="C13" s="2383" t="str">
        <f>MID(SUBSTITUTE(入力シート!$C424,,),COLUMN(D$1)/2,1)</f>
        <v/>
      </c>
      <c r="D13" s="2379"/>
      <c r="E13" s="2383" t="str">
        <f>MID(SUBSTITUTE(入力シート!$C424,,),COLUMN(F$1)/2,1)</f>
        <v/>
      </c>
      <c r="F13" s="2379"/>
      <c r="G13" s="2383" t="str">
        <f>MID(SUBSTITUTE(入力シート!$C424,,),COLUMN(H$1)/2,1)</f>
        <v/>
      </c>
      <c r="H13" s="2384"/>
      <c r="I13" s="2375" t="str">
        <f>IF(入力シート!E424="","",入力シート!E424)</f>
        <v/>
      </c>
      <c r="J13" s="2376"/>
      <c r="K13" s="2376"/>
      <c r="L13" s="2376"/>
      <c r="M13" s="2376"/>
      <c r="N13" s="2376"/>
      <c r="O13" s="2376"/>
      <c r="P13" s="2376"/>
      <c r="Q13" s="2376"/>
      <c r="R13" s="2376"/>
      <c r="S13" s="2376"/>
      <c r="T13" s="2376"/>
      <c r="U13" s="2376"/>
      <c r="V13" s="2376"/>
      <c r="W13" s="2376"/>
      <c r="X13" s="2377"/>
      <c r="AA13" s="2378" t="str">
        <f>IF(入力シート!$C446="","",MID(TEXT(入力シート!$C446,"00"),COLUMN(B$1)/2,1))</f>
        <v/>
      </c>
      <c r="AB13" s="2379"/>
      <c r="AC13" s="2383" t="str">
        <f>IF(入力シート!$C446="","",MID(TEXT(入力シート!$C446,"00"),COLUMN(D$1)/2,1))</f>
        <v/>
      </c>
      <c r="AD13" s="2379"/>
      <c r="AE13" s="2378" t="str">
        <f>MID(TEXT(入力シート!$S446,"????"),COLUMN(B$1)/2,1)</f>
        <v xml:space="preserve"> </v>
      </c>
      <c r="AF13" s="2379"/>
      <c r="AG13" s="2383" t="str">
        <f>MID(TEXT(入力シート!$S446,"????"),COLUMN(D$1)/2,1)</f>
        <v xml:space="preserve"> </v>
      </c>
      <c r="AH13" s="2379"/>
      <c r="AI13" s="2383" t="str">
        <f>MID(TEXT(入力シート!$S446,"????"),COLUMN(F$1)/2,1)</f>
        <v xml:space="preserve"> </v>
      </c>
      <c r="AJ13" s="2379"/>
      <c r="AK13" s="2383" t="str">
        <f>MID(TEXT(入力シート!$S446,"????"),COLUMN(H$1)/2,1)</f>
        <v xml:space="preserve"> </v>
      </c>
      <c r="AL13" s="2384"/>
      <c r="AM13" s="2375" t="str">
        <f>IF(入力シート!E446="","",入力シート!E446)</f>
        <v/>
      </c>
      <c r="AN13" s="2376"/>
      <c r="AO13" s="2376"/>
      <c r="AP13" s="2376"/>
      <c r="AQ13" s="2376"/>
      <c r="AR13" s="2376"/>
      <c r="AS13" s="2376"/>
      <c r="AT13" s="2376"/>
      <c r="AU13" s="2376"/>
      <c r="AV13" s="2376"/>
      <c r="AW13" s="2376"/>
      <c r="AX13" s="2376"/>
      <c r="AY13" s="2376"/>
      <c r="AZ13" s="2376"/>
      <c r="BA13" s="2376"/>
      <c r="BB13" s="2377"/>
    </row>
    <row r="14" spans="1:63" ht="40.5" customHeight="1" thickTop="1" thickBot="1">
      <c r="A14" s="2378" t="str">
        <f>MID(SUBSTITUTE(入力シート!$C425,,),COLUMN(B$1)/2,1)</f>
        <v/>
      </c>
      <c r="B14" s="2379"/>
      <c r="C14" s="2383" t="str">
        <f>MID(SUBSTITUTE(入力シート!$C425,,),COLUMN(D$1)/2,1)</f>
        <v/>
      </c>
      <c r="D14" s="2379"/>
      <c r="E14" s="2383" t="str">
        <f>MID(SUBSTITUTE(入力シート!$C425,,),COLUMN(F$1)/2,1)</f>
        <v/>
      </c>
      <c r="F14" s="2379"/>
      <c r="G14" s="2383" t="str">
        <f>MID(SUBSTITUTE(入力シート!$C425,,),COLUMN(H$1)/2,1)</f>
        <v/>
      </c>
      <c r="H14" s="2384"/>
      <c r="I14" s="2375" t="str">
        <f>IF(入力シート!E425="","",入力シート!E425)</f>
        <v/>
      </c>
      <c r="J14" s="2376"/>
      <c r="K14" s="2376"/>
      <c r="L14" s="2376"/>
      <c r="M14" s="2376"/>
      <c r="N14" s="2376"/>
      <c r="O14" s="2376"/>
      <c r="P14" s="2376"/>
      <c r="Q14" s="2376"/>
      <c r="R14" s="2376"/>
      <c r="S14" s="2376"/>
      <c r="T14" s="2376"/>
      <c r="U14" s="2376"/>
      <c r="V14" s="2376"/>
      <c r="W14" s="2376"/>
      <c r="X14" s="2377"/>
      <c r="AA14" s="2378" t="str">
        <f>IF(入力シート!$C447="","",MID(TEXT(入力シート!$C447,"00"),COLUMN(B$1)/2,1))</f>
        <v/>
      </c>
      <c r="AB14" s="2379"/>
      <c r="AC14" s="2383" t="str">
        <f>IF(入力シート!$C447="","",MID(TEXT(入力シート!$C447,"00"),COLUMN(D$1)/2,1))</f>
        <v/>
      </c>
      <c r="AD14" s="2379"/>
      <c r="AE14" s="2378" t="str">
        <f>MID(TEXT(入力シート!$S447,"????"),COLUMN(B$1)/2,1)</f>
        <v xml:space="preserve"> </v>
      </c>
      <c r="AF14" s="2379"/>
      <c r="AG14" s="2383" t="str">
        <f>MID(TEXT(入力シート!$S447,"????"),COLUMN(D$1)/2,1)</f>
        <v xml:space="preserve"> </v>
      </c>
      <c r="AH14" s="2379"/>
      <c r="AI14" s="2383" t="str">
        <f>MID(TEXT(入力シート!$S447,"????"),COLUMN(F$1)/2,1)</f>
        <v xml:space="preserve"> </v>
      </c>
      <c r="AJ14" s="2379"/>
      <c r="AK14" s="2383" t="str">
        <f>MID(TEXT(入力シート!$S447,"????"),COLUMN(H$1)/2,1)</f>
        <v xml:space="preserve"> </v>
      </c>
      <c r="AL14" s="2384"/>
      <c r="AM14" s="2375" t="str">
        <f>IF(入力シート!E447="","",入力シート!E447)</f>
        <v/>
      </c>
      <c r="AN14" s="2376"/>
      <c r="AO14" s="2376"/>
      <c r="AP14" s="2376"/>
      <c r="AQ14" s="2376"/>
      <c r="AR14" s="2376"/>
      <c r="AS14" s="2376"/>
      <c r="AT14" s="2376"/>
      <c r="AU14" s="2376"/>
      <c r="AV14" s="2376"/>
      <c r="AW14" s="2376"/>
      <c r="AX14" s="2376"/>
      <c r="AY14" s="2376"/>
      <c r="AZ14" s="2376"/>
      <c r="BA14" s="2376"/>
      <c r="BB14" s="2377"/>
    </row>
    <row r="15" spans="1:63" ht="40.5" customHeight="1" thickTop="1" thickBot="1">
      <c r="A15" s="2378" t="str">
        <f>MID(SUBSTITUTE(入力シート!$C426,,),COLUMN(B$1)/2,1)</f>
        <v/>
      </c>
      <c r="B15" s="2379"/>
      <c r="C15" s="2383" t="str">
        <f>MID(SUBSTITUTE(入力シート!$C426,,),COLUMN(D$1)/2,1)</f>
        <v/>
      </c>
      <c r="D15" s="2379"/>
      <c r="E15" s="2383" t="str">
        <f>MID(SUBSTITUTE(入力シート!$C426,,),COLUMN(F$1)/2,1)</f>
        <v/>
      </c>
      <c r="F15" s="2379"/>
      <c r="G15" s="2383" t="str">
        <f>MID(SUBSTITUTE(入力シート!$C426,,),COLUMN(H$1)/2,1)</f>
        <v/>
      </c>
      <c r="H15" s="2384"/>
      <c r="I15" s="2375" t="str">
        <f>IF(入力シート!E426="","",入力シート!E426)</f>
        <v/>
      </c>
      <c r="J15" s="2376"/>
      <c r="K15" s="2376"/>
      <c r="L15" s="2376"/>
      <c r="M15" s="2376"/>
      <c r="N15" s="2376"/>
      <c r="O15" s="2376"/>
      <c r="P15" s="2376"/>
      <c r="Q15" s="2376"/>
      <c r="R15" s="2376"/>
      <c r="S15" s="2376"/>
      <c r="T15" s="2376"/>
      <c r="U15" s="2376"/>
      <c r="V15" s="2376"/>
      <c r="W15" s="2376"/>
      <c r="X15" s="2377"/>
      <c r="AA15" s="2378" t="str">
        <f>IF(入力シート!$C448="","",MID(TEXT(入力シート!$C448,"00"),COLUMN(B$1)/2,1))</f>
        <v/>
      </c>
      <c r="AB15" s="2379"/>
      <c r="AC15" s="2383" t="str">
        <f>IF(入力シート!$C448="","",MID(TEXT(入力シート!$C448,"00"),COLUMN(D$1)/2,1))</f>
        <v/>
      </c>
      <c r="AD15" s="2379"/>
      <c r="AE15" s="2378" t="str">
        <f>MID(TEXT(入力シート!$S448,"????"),COLUMN(B$1)/2,1)</f>
        <v xml:space="preserve"> </v>
      </c>
      <c r="AF15" s="2379"/>
      <c r="AG15" s="2383" t="str">
        <f>MID(TEXT(入力シート!$S448,"????"),COLUMN(D$1)/2,1)</f>
        <v xml:space="preserve"> </v>
      </c>
      <c r="AH15" s="2379"/>
      <c r="AI15" s="2383" t="str">
        <f>MID(TEXT(入力シート!$S448,"????"),COLUMN(F$1)/2,1)</f>
        <v xml:space="preserve"> </v>
      </c>
      <c r="AJ15" s="2379"/>
      <c r="AK15" s="2383" t="str">
        <f>MID(TEXT(入力シート!$S448,"????"),COLUMN(H$1)/2,1)</f>
        <v xml:space="preserve"> </v>
      </c>
      <c r="AL15" s="2384"/>
      <c r="AM15" s="2375" t="str">
        <f>IF(入力シート!E448="","",入力シート!E448)</f>
        <v/>
      </c>
      <c r="AN15" s="2376"/>
      <c r="AO15" s="2376"/>
      <c r="AP15" s="2376"/>
      <c r="AQ15" s="2376"/>
      <c r="AR15" s="2376"/>
      <c r="AS15" s="2376"/>
      <c r="AT15" s="2376"/>
      <c r="AU15" s="2376"/>
      <c r="AV15" s="2376"/>
      <c r="AW15" s="2376"/>
      <c r="AX15" s="2376"/>
      <c r="AY15" s="2376"/>
      <c r="AZ15" s="2376"/>
      <c r="BA15" s="2376"/>
      <c r="BB15" s="2377"/>
    </row>
    <row r="16" spans="1:63" ht="40.5" customHeight="1" thickTop="1" thickBot="1">
      <c r="A16" s="2378" t="str">
        <f>MID(SUBSTITUTE(入力シート!$C427,,),COLUMN(B$1)/2,1)</f>
        <v/>
      </c>
      <c r="B16" s="2379"/>
      <c r="C16" s="2383" t="str">
        <f>MID(SUBSTITUTE(入力シート!$C427,,),COLUMN(D$1)/2,1)</f>
        <v/>
      </c>
      <c r="D16" s="2379"/>
      <c r="E16" s="2383" t="str">
        <f>MID(SUBSTITUTE(入力シート!$C427,,),COLUMN(F$1)/2,1)</f>
        <v/>
      </c>
      <c r="F16" s="2379"/>
      <c r="G16" s="2383" t="str">
        <f>MID(SUBSTITUTE(入力シート!$C427,,),COLUMN(H$1)/2,1)</f>
        <v/>
      </c>
      <c r="H16" s="2384"/>
      <c r="I16" s="2375" t="str">
        <f>IF(入力シート!E427="","",入力シート!E427)</f>
        <v/>
      </c>
      <c r="J16" s="2376"/>
      <c r="K16" s="2376"/>
      <c r="L16" s="2376"/>
      <c r="M16" s="2376"/>
      <c r="N16" s="2376"/>
      <c r="O16" s="2376"/>
      <c r="P16" s="2376"/>
      <c r="Q16" s="2376"/>
      <c r="R16" s="2376"/>
      <c r="S16" s="2376"/>
      <c r="T16" s="2376"/>
      <c r="U16" s="2376"/>
      <c r="V16" s="2376"/>
      <c r="W16" s="2376"/>
      <c r="X16" s="2377"/>
      <c r="AA16" s="2378" t="str">
        <f>IF(入力シート!$C449="","",MID(TEXT(入力シート!$C449,"00"),COLUMN(B$1)/2,1))</f>
        <v/>
      </c>
      <c r="AB16" s="2379"/>
      <c r="AC16" s="2383" t="str">
        <f>IF(入力シート!$C449="","",MID(TEXT(入力シート!$C449,"00"),COLUMN(D$1)/2,1))</f>
        <v/>
      </c>
      <c r="AD16" s="2379"/>
      <c r="AE16" s="2378" t="str">
        <f>MID(TEXT(入力シート!$S449,"????"),COLUMN(B$1)/2,1)</f>
        <v xml:space="preserve"> </v>
      </c>
      <c r="AF16" s="2379"/>
      <c r="AG16" s="2383" t="str">
        <f>MID(TEXT(入力シート!$S449,"????"),COLUMN(D$1)/2,1)</f>
        <v xml:space="preserve"> </v>
      </c>
      <c r="AH16" s="2379"/>
      <c r="AI16" s="2383" t="str">
        <f>MID(TEXT(入力シート!$S449,"????"),COLUMN(F$1)/2,1)</f>
        <v xml:space="preserve"> </v>
      </c>
      <c r="AJ16" s="2379"/>
      <c r="AK16" s="2383" t="str">
        <f>MID(TEXT(入力シート!$S449,"????"),COLUMN(H$1)/2,1)</f>
        <v xml:space="preserve"> </v>
      </c>
      <c r="AL16" s="2384"/>
      <c r="AM16" s="2375" t="str">
        <f>IF(入力シート!E449="","",入力シート!E449)</f>
        <v/>
      </c>
      <c r="AN16" s="2376"/>
      <c r="AO16" s="2376"/>
      <c r="AP16" s="2376"/>
      <c r="AQ16" s="2376"/>
      <c r="AR16" s="2376"/>
      <c r="AS16" s="2376"/>
      <c r="AT16" s="2376"/>
      <c r="AU16" s="2376"/>
      <c r="AV16" s="2376"/>
      <c r="AW16" s="2376"/>
      <c r="AX16" s="2376"/>
      <c r="AY16" s="2376"/>
      <c r="AZ16" s="2376"/>
      <c r="BA16" s="2376"/>
      <c r="BB16" s="2377"/>
    </row>
    <row r="17" spans="1:54" ht="40.5" customHeight="1" thickTop="1" thickBot="1">
      <c r="A17" s="2378" t="str">
        <f>MID(SUBSTITUTE(入力シート!$C428,,),COLUMN(B$1)/2,1)</f>
        <v/>
      </c>
      <c r="B17" s="2379"/>
      <c r="C17" s="2383" t="str">
        <f>MID(SUBSTITUTE(入力シート!$C428,,),COLUMN(D$1)/2,1)</f>
        <v/>
      </c>
      <c r="D17" s="2379"/>
      <c r="E17" s="2383" t="str">
        <f>MID(SUBSTITUTE(入力シート!$C428,,),COLUMN(F$1)/2,1)</f>
        <v/>
      </c>
      <c r="F17" s="2379"/>
      <c r="G17" s="2383" t="str">
        <f>MID(SUBSTITUTE(入力シート!$C428,,),COLUMN(H$1)/2,1)</f>
        <v/>
      </c>
      <c r="H17" s="2384"/>
      <c r="I17" s="2375" t="str">
        <f>IF(入力シート!E428="","",入力シート!E428)</f>
        <v/>
      </c>
      <c r="J17" s="2376"/>
      <c r="K17" s="2376"/>
      <c r="L17" s="2376"/>
      <c r="M17" s="2376"/>
      <c r="N17" s="2376"/>
      <c r="O17" s="2376"/>
      <c r="P17" s="2376"/>
      <c r="Q17" s="2376"/>
      <c r="R17" s="2376"/>
      <c r="S17" s="2376"/>
      <c r="T17" s="2376"/>
      <c r="U17" s="2376"/>
      <c r="V17" s="2376"/>
      <c r="W17" s="2376"/>
      <c r="X17" s="2377"/>
      <c r="AA17" s="2378" t="str">
        <f>IF(入力シート!$C450="","",MID(TEXT(入力シート!$C450,"00"),COLUMN(B$1)/2,1))</f>
        <v/>
      </c>
      <c r="AB17" s="2379"/>
      <c r="AC17" s="2383" t="str">
        <f>IF(入力シート!$C450="","",MID(TEXT(入力シート!$C450,"00"),COLUMN(D$1)/2,1))</f>
        <v/>
      </c>
      <c r="AD17" s="2379"/>
      <c r="AE17" s="2378" t="str">
        <f>MID(TEXT(入力シート!$S450,"????"),COLUMN(B$1)/2,1)</f>
        <v xml:space="preserve"> </v>
      </c>
      <c r="AF17" s="2379"/>
      <c r="AG17" s="2383" t="str">
        <f>MID(TEXT(入力シート!$S450,"????"),COLUMN(D$1)/2,1)</f>
        <v xml:space="preserve"> </v>
      </c>
      <c r="AH17" s="2379"/>
      <c r="AI17" s="2383" t="str">
        <f>MID(TEXT(入力シート!$S450,"????"),COLUMN(F$1)/2,1)</f>
        <v xml:space="preserve"> </v>
      </c>
      <c r="AJ17" s="2379"/>
      <c r="AK17" s="2383" t="str">
        <f>MID(TEXT(入力シート!$S450,"????"),COLUMN(H$1)/2,1)</f>
        <v xml:space="preserve"> </v>
      </c>
      <c r="AL17" s="2384"/>
      <c r="AM17" s="2375" t="str">
        <f>IF(入力シート!E450="","",入力シート!E450)</f>
        <v/>
      </c>
      <c r="AN17" s="2376"/>
      <c r="AO17" s="2376"/>
      <c r="AP17" s="2376"/>
      <c r="AQ17" s="2376"/>
      <c r="AR17" s="2376"/>
      <c r="AS17" s="2376"/>
      <c r="AT17" s="2376"/>
      <c r="AU17" s="2376"/>
      <c r="AV17" s="2376"/>
      <c r="AW17" s="2376"/>
      <c r="AX17" s="2376"/>
      <c r="AY17" s="2376"/>
      <c r="AZ17" s="2376"/>
      <c r="BA17" s="2376"/>
      <c r="BB17" s="2377"/>
    </row>
    <row r="18" spans="1:54" ht="35.1" customHeight="1" thickTop="1">
      <c r="A18" s="396"/>
      <c r="B18" s="396"/>
      <c r="C18" s="396"/>
      <c r="D18" s="396"/>
      <c r="E18" s="396"/>
      <c r="F18" s="396"/>
      <c r="G18" s="396"/>
      <c r="H18" s="396"/>
      <c r="I18" s="397"/>
      <c r="J18" s="397"/>
      <c r="K18" s="397"/>
      <c r="L18" s="397"/>
      <c r="M18" s="397"/>
      <c r="N18" s="397"/>
      <c r="O18" s="397"/>
      <c r="P18" s="397"/>
      <c r="Q18" s="397"/>
      <c r="R18" s="397"/>
      <c r="S18" s="397"/>
      <c r="T18" s="397"/>
      <c r="U18" s="397"/>
      <c r="V18" s="397"/>
      <c r="W18" s="398"/>
      <c r="X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7"/>
      <c r="AY18" s="397"/>
      <c r="AZ18" s="397"/>
      <c r="BA18" s="397"/>
      <c r="BB18" s="397"/>
    </row>
    <row r="19" spans="1:54" ht="40.5" customHeight="1" thickBot="1">
      <c r="A19" s="2406" t="s">
        <v>301</v>
      </c>
      <c r="B19" s="2407"/>
      <c r="C19" s="2407"/>
      <c r="D19" s="2407"/>
      <c r="E19" s="2407"/>
      <c r="F19" s="2407"/>
      <c r="G19" s="2407"/>
      <c r="H19" s="2407"/>
      <c r="I19" s="2407"/>
      <c r="J19" s="2407"/>
      <c r="K19" s="2407"/>
      <c r="L19" s="2407"/>
      <c r="M19" s="2407"/>
      <c r="N19" s="2407"/>
      <c r="O19" s="2407"/>
      <c r="P19" s="2407"/>
      <c r="Q19" s="2407"/>
      <c r="R19" s="2407"/>
      <c r="S19" s="2407"/>
      <c r="T19" s="2407"/>
      <c r="U19" s="2407"/>
      <c r="V19" s="2407"/>
      <c r="W19" s="2407"/>
      <c r="X19" s="2408"/>
      <c r="AA19" s="2380" t="s">
        <v>1383</v>
      </c>
      <c r="AB19" s="2381"/>
      <c r="AC19" s="2381"/>
      <c r="AD19" s="2381"/>
      <c r="AE19" s="2381"/>
      <c r="AF19" s="2381"/>
      <c r="AG19" s="2381"/>
      <c r="AH19" s="2381"/>
      <c r="AI19" s="2381"/>
      <c r="AJ19" s="2381"/>
      <c r="AK19" s="2381"/>
      <c r="AL19" s="2381"/>
      <c r="AM19" s="2381"/>
      <c r="AN19" s="2381"/>
      <c r="AO19" s="2381"/>
      <c r="AP19" s="2381"/>
      <c r="AQ19" s="2381"/>
      <c r="AR19" s="2381"/>
      <c r="AS19" s="2381"/>
      <c r="AT19" s="2381"/>
      <c r="AU19" s="2381"/>
      <c r="AV19" s="2381"/>
      <c r="AW19" s="2381"/>
      <c r="AX19" s="2381"/>
      <c r="AY19" s="2381"/>
      <c r="AZ19" s="2381"/>
      <c r="BA19" s="2381"/>
      <c r="BB19" s="2382"/>
    </row>
    <row r="20" spans="1:54" ht="40.5" customHeight="1" thickTop="1" thickBot="1">
      <c r="A20" s="2405" t="str">
        <f>MID(入力シート!$AT432,COLUMN(B$1)/2,1)</f>
        <v/>
      </c>
      <c r="B20" s="2371"/>
      <c r="C20" s="2371" t="str">
        <f>MID(入力シート!$AT432,COLUMN(D$1)/2,1)</f>
        <v/>
      </c>
      <c r="D20" s="2371"/>
      <c r="E20" s="2371" t="str">
        <f>MID(入力シート!$AT432,COLUMN(F$1)/2,1)</f>
        <v/>
      </c>
      <c r="F20" s="2371"/>
      <c r="G20" s="2371" t="str">
        <f>MID(入力シート!$AT432,COLUMN(H$1)/2,1)</f>
        <v/>
      </c>
      <c r="H20" s="2371"/>
      <c r="I20" s="2371" t="str">
        <f>MID(入力シート!$AT432,COLUMN(J$1)/2,1)</f>
        <v/>
      </c>
      <c r="J20" s="2371"/>
      <c r="K20" s="2371" t="str">
        <f>MID(入力シート!$AT432,COLUMN(L$1)/2,1)</f>
        <v/>
      </c>
      <c r="L20" s="2371"/>
      <c r="M20" s="2371" t="str">
        <f>MID(入力シート!$AT432,COLUMN(N$1)/2,1)</f>
        <v/>
      </c>
      <c r="N20" s="2371"/>
      <c r="O20" s="2371" t="str">
        <f>MID(入力シート!$AT432,COLUMN(P$1)/2,1)</f>
        <v/>
      </c>
      <c r="P20" s="2371"/>
      <c r="Q20" s="2371" t="str">
        <f>MID(入力シート!$AT432,COLUMN(R$1)/2,1)</f>
        <v/>
      </c>
      <c r="R20" s="2371"/>
      <c r="S20" s="2362" t="str">
        <f>MID(入力シート!$AT432,COLUMN(T$1)/2,1)</f>
        <v/>
      </c>
      <c r="T20" s="2363"/>
      <c r="U20" s="1926" t="str">
        <f>MID(入力シート!$AT432,COLUMN(V$1)/2,1)</f>
        <v/>
      </c>
      <c r="V20" s="2435"/>
      <c r="W20" s="1926" t="str">
        <f>MID(入力シート!$AT432,COLUMN(X$1)/2,1)</f>
        <v/>
      </c>
      <c r="X20" s="1927"/>
      <c r="AA20" s="2405" t="str">
        <f>MID(入力シート!$AT454,COLUMN(B$1)/2,1)</f>
        <v/>
      </c>
      <c r="AB20" s="2371"/>
      <c r="AC20" s="2371" t="str">
        <f>MID(入力シート!$AT454,COLUMN(D$1)/2,1)</f>
        <v/>
      </c>
      <c r="AD20" s="2371"/>
      <c r="AE20" s="2371" t="str">
        <f>MID(入力シート!$AT454,COLUMN(F$1)/2,1)</f>
        <v/>
      </c>
      <c r="AF20" s="2371"/>
      <c r="AG20" s="2371" t="str">
        <f>MID(入力シート!$AT454,COLUMN(H$1)/2,1)</f>
        <v/>
      </c>
      <c r="AH20" s="2371"/>
      <c r="AI20" s="2371" t="str">
        <f>MID(入力シート!$AT454,COLUMN(J$1)/2,1)</f>
        <v/>
      </c>
      <c r="AJ20" s="2371"/>
      <c r="AK20" s="2371" t="str">
        <f>MID(入力シート!$AT454,COLUMN(L$1)/2,1)</f>
        <v/>
      </c>
      <c r="AL20" s="2371"/>
      <c r="AM20" s="2371" t="str">
        <f>MID(入力シート!$AT454,COLUMN(N$1)/2,1)</f>
        <v/>
      </c>
      <c r="AN20" s="2371"/>
      <c r="AO20" s="2371" t="str">
        <f>MID(入力シート!$AT454,COLUMN(P$1)/2,1)</f>
        <v/>
      </c>
      <c r="AP20" s="2371"/>
      <c r="AQ20" s="1789" t="str">
        <f>MID(入力シート!$AT454,COLUMN(R$1)/2,1)</f>
        <v/>
      </c>
      <c r="AR20" s="1789"/>
      <c r="AS20" s="1789" t="str">
        <f>MID(入力シート!$AT454,COLUMN(T$1)/2,1)</f>
        <v/>
      </c>
      <c r="AT20" s="1789"/>
      <c r="AU20" s="1789" t="str">
        <f>MID(入力シート!$AT454,COLUMN(V$1)/2,1)</f>
        <v/>
      </c>
      <c r="AV20" s="1789"/>
      <c r="AW20" s="1789" t="str">
        <f>MID(入力シート!$AT454,COLUMN(X$1)/2,1)</f>
        <v/>
      </c>
      <c r="AX20" s="1789"/>
      <c r="AY20" s="1789" t="str">
        <f>MID(入力シート!$AT454,COLUMN(Z$1)/2,1)</f>
        <v/>
      </c>
      <c r="AZ20" s="1789"/>
      <c r="BA20" s="1789" t="str">
        <f>MID(入力シート!$AT454,COLUMN(AB$1)/2,1)</f>
        <v/>
      </c>
      <c r="BB20" s="1790"/>
    </row>
    <row r="21" spans="1:54" ht="40.5" customHeight="1" thickTop="1" thickBot="1">
      <c r="A21" s="2385" t="str">
        <f>MID(入力シート!$AT432,(COLUMN(B$1)/2)+12,1)</f>
        <v/>
      </c>
      <c r="B21" s="2386"/>
      <c r="C21" s="1893" t="str">
        <f>MID(入力シート!$AT432,(COLUMN(D$1)/2)+12,1)</f>
        <v/>
      </c>
      <c r="D21" s="1894"/>
      <c r="E21" s="1893" t="str">
        <f>MID(入力シート!$AT432,(COLUMN(F$1)/2)+12,1)</f>
        <v/>
      </c>
      <c r="F21" s="1894"/>
      <c r="G21" s="1893" t="str">
        <f>MID(入力シート!$AT432,(COLUMN(H$1)/2)+12,1)</f>
        <v/>
      </c>
      <c r="H21" s="1894"/>
      <c r="I21" s="1893" t="str">
        <f>MID(入力シート!$AT432,(COLUMN(J$1)/2)+12,1)</f>
        <v/>
      </c>
      <c r="J21" s="1894"/>
      <c r="K21" s="1893" t="str">
        <f>MID(入力シート!$AT432,(COLUMN(L$1)/2)+12,1)</f>
        <v/>
      </c>
      <c r="L21" s="1894"/>
      <c r="M21" s="1893" t="str">
        <f>MID(入力シート!$AT432,(COLUMN(N$1)/2)+12,1)</f>
        <v/>
      </c>
      <c r="N21" s="1894"/>
      <c r="O21" s="1893" t="str">
        <f>MID(入力シート!$AT432,(COLUMN(P$1)/2)+12,1)</f>
        <v/>
      </c>
      <c r="P21" s="1894"/>
      <c r="Q21" s="1893" t="str">
        <f>MID(入力シート!$AT432,(COLUMN(R$1)/2)+12,1)</f>
        <v/>
      </c>
      <c r="R21" s="1894"/>
      <c r="S21" s="1893" t="str">
        <f>MID(入力シート!$AT432,(COLUMN(T$1)/2)+12,1)</f>
        <v/>
      </c>
      <c r="T21" s="1919"/>
      <c r="W21" s="398"/>
      <c r="X21" s="398"/>
      <c r="AA21" s="2385" t="str">
        <f>MID(入力シート!$AT454,(COLUMN(B$1)/2)+14,1)</f>
        <v/>
      </c>
      <c r="AB21" s="2386"/>
      <c r="AC21" s="1893" t="str">
        <f>MID(入力シート!$AT454,(COLUMN(D$1)/2)+14,1)</f>
        <v/>
      </c>
      <c r="AD21" s="1894"/>
      <c r="AE21" s="1893" t="str">
        <f>MID(入力シート!$AT454,(COLUMN(F$1)/2)+14,1)</f>
        <v/>
      </c>
      <c r="AF21" s="1894"/>
      <c r="AG21" s="1893" t="str">
        <f>MID(入力シート!$AT454,(COLUMN(H$1)/2)+14,1)</f>
        <v/>
      </c>
      <c r="AH21" s="1894"/>
      <c r="AI21" s="1893" t="str">
        <f>MID(入力シート!$AT454,(COLUMN(J$1)/2)+14,1)</f>
        <v/>
      </c>
      <c r="AJ21" s="1894"/>
      <c r="AK21" s="1893" t="str">
        <f>MID(入力シート!$AT454,(COLUMN(L$1)/2)+14,1)</f>
        <v/>
      </c>
      <c r="AL21" s="1894"/>
      <c r="AM21" s="1893" t="str">
        <f>MID(入力シート!$AT454,(COLUMN(N$1)/2)+14,1)</f>
        <v/>
      </c>
      <c r="AN21" s="1894"/>
      <c r="AO21" s="1893" t="str">
        <f>MID(入力シート!$AT454,(COLUMN(P$1)/2)+14,1)</f>
        <v/>
      </c>
      <c r="AP21" s="1919"/>
      <c r="AR21" s="2437" t="s">
        <v>349</v>
      </c>
      <c r="AS21" s="2438"/>
      <c r="AT21" s="2439"/>
      <c r="AU21" s="2391" t="str">
        <f>MID(TEXT(入力シート!$AU454,"????"),COLUMN(B$1)/2,1)</f>
        <v/>
      </c>
      <c r="AV21" s="2392"/>
      <c r="AW21" s="2389" t="str">
        <f>MID(TEXT(入力シート!$AU454,"????"),COLUMN(D$1)/2,1)</f>
        <v/>
      </c>
      <c r="AX21" s="2392"/>
      <c r="AY21" s="2389" t="str">
        <f>MID(TEXT(入力シート!$AU454,"????"),COLUMN(F$1)/2,1)</f>
        <v/>
      </c>
      <c r="AZ21" s="2392"/>
      <c r="BA21" s="2389" t="str">
        <f>MID(TEXT(入力シート!$AU454,"????"),COLUMN(H$1)/2,1)</f>
        <v/>
      </c>
      <c r="BB21" s="2390"/>
    </row>
    <row r="22" spans="1:54" ht="24.95" customHeight="1" thickTop="1">
      <c r="A22" s="396"/>
      <c r="B22" s="396"/>
      <c r="C22" s="396"/>
      <c r="D22" s="396"/>
      <c r="E22" s="396"/>
      <c r="F22" s="396"/>
      <c r="G22" s="396"/>
      <c r="H22" s="396"/>
      <c r="I22" s="396"/>
      <c r="J22" s="396"/>
      <c r="K22" s="396"/>
      <c r="L22" s="396"/>
      <c r="M22" s="396"/>
      <c r="N22" s="396"/>
      <c r="O22" s="396"/>
      <c r="P22" s="396"/>
      <c r="Q22" s="396"/>
      <c r="R22" s="396"/>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7"/>
      <c r="AT22" s="397"/>
      <c r="AU22" s="397"/>
      <c r="AV22" s="397"/>
      <c r="AW22" s="397"/>
      <c r="AX22" s="397"/>
      <c r="AY22" s="397"/>
      <c r="AZ22" s="397"/>
      <c r="BA22" s="397"/>
      <c r="BB22" s="397"/>
    </row>
    <row r="23" spans="1:54" ht="19.149999999999999" customHeight="1">
      <c r="A23" s="1934" t="s">
        <v>813</v>
      </c>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2315" t="s">
        <v>812</v>
      </c>
      <c r="AB23" s="881"/>
      <c r="AC23" s="881"/>
      <c r="AD23" s="881"/>
      <c r="AE23" s="881"/>
      <c r="AF23" s="881"/>
      <c r="AG23" s="881"/>
      <c r="AH23" s="881"/>
      <c r="AI23" s="881"/>
      <c r="AJ23" s="881"/>
      <c r="AK23" s="881"/>
      <c r="AL23" s="881"/>
      <c r="AM23" s="881"/>
      <c r="AN23" s="881"/>
      <c r="AO23" s="881"/>
      <c r="AP23" s="881"/>
      <c r="AQ23" s="881"/>
      <c r="AR23" s="881"/>
      <c r="AS23" s="881"/>
      <c r="AT23" s="881"/>
      <c r="AU23" s="881"/>
      <c r="AV23" s="881"/>
      <c r="AW23" s="881"/>
      <c r="AX23" s="881"/>
      <c r="AY23" s="881"/>
      <c r="AZ23" s="881"/>
      <c r="BA23" s="881"/>
      <c r="BB23" s="881"/>
    </row>
    <row r="24" spans="1:54" ht="19.149999999999999" customHeight="1">
      <c r="A24" s="2446"/>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881"/>
      <c r="BA24" s="881"/>
      <c r="BB24" s="881"/>
    </row>
    <row r="25" spans="1:54" ht="55.15" customHeight="1" thickBot="1">
      <c r="A25" s="2014" t="s">
        <v>578</v>
      </c>
      <c r="B25" s="2015"/>
      <c r="C25" s="2015"/>
      <c r="D25" s="2015"/>
      <c r="E25" s="2015"/>
      <c r="F25" s="2015"/>
      <c r="G25" s="2015"/>
      <c r="H25" s="2015"/>
      <c r="I25" s="2015"/>
      <c r="J25" s="2015"/>
      <c r="K25" s="2015"/>
      <c r="L25" s="2015"/>
      <c r="M25" s="2015"/>
      <c r="N25" s="2015"/>
      <c r="O25" s="2015"/>
      <c r="P25" s="2015"/>
      <c r="Q25" s="2015"/>
      <c r="R25" s="2015"/>
      <c r="S25" s="2015"/>
      <c r="T25" s="2015"/>
      <c r="U25" s="2015"/>
      <c r="V25" s="2015"/>
      <c r="W25" s="2015"/>
      <c r="X25" s="2015"/>
      <c r="Y25" s="2015"/>
      <c r="Z25" s="2015"/>
      <c r="AA25" s="2015"/>
      <c r="AB25" s="2015"/>
      <c r="AC25" s="2015"/>
      <c r="AD25" s="2015"/>
      <c r="AE25" s="2015"/>
      <c r="AF25" s="2015"/>
      <c r="AG25" s="2015"/>
      <c r="AH25" s="2015"/>
      <c r="AI25" s="2015"/>
      <c r="AJ25" s="2015"/>
      <c r="AK25" s="2015"/>
      <c r="AL25" s="2015"/>
      <c r="AM25" s="2015"/>
      <c r="AN25" s="2015"/>
      <c r="AO25" s="2015"/>
      <c r="AP25" s="2015"/>
      <c r="AQ25" s="2015"/>
      <c r="AR25" s="2015"/>
      <c r="AS25" s="2015"/>
      <c r="AT25" s="2015"/>
      <c r="AU25" s="2015"/>
      <c r="AV25" s="2015"/>
      <c r="AW25" s="2015"/>
      <c r="AX25" s="2015"/>
      <c r="AY25" s="2015"/>
      <c r="AZ25" s="2015"/>
      <c r="BA25" s="2015"/>
      <c r="BB25" s="2016"/>
    </row>
    <row r="26" spans="1:54" ht="19.899999999999999" customHeight="1" thickTop="1">
      <c r="A26" s="2405" t="str">
        <f>MID(入力シート!$AT457,COLUMN(B$1)/2,1)</f>
        <v/>
      </c>
      <c r="B26" s="2371"/>
      <c r="C26" s="2371" t="str">
        <f>MID(入力シート!$AT457,COLUMN(D$1)/2,1)</f>
        <v/>
      </c>
      <c r="D26" s="2371"/>
      <c r="E26" s="2371" t="str">
        <f>MID(入力シート!$AT457,COLUMN(F$1)/2,1)</f>
        <v/>
      </c>
      <c r="F26" s="2372"/>
      <c r="G26" s="2371" t="str">
        <f>MID(入力シート!$AT457,COLUMN(H$1)/2,1)</f>
        <v/>
      </c>
      <c r="H26" s="2372"/>
      <c r="I26" s="2371" t="str">
        <f>MID(入力シート!$AT457,COLUMN(J$1)/2,1)</f>
        <v/>
      </c>
      <c r="J26" s="2372"/>
      <c r="K26" s="2371" t="str">
        <f>MID(入力シート!$AT457,COLUMN(L$1)/2,1)</f>
        <v/>
      </c>
      <c r="L26" s="2372"/>
      <c r="M26" s="2371" t="str">
        <f>MID(入力シート!$AT457,COLUMN(N$1)/2,1)</f>
        <v/>
      </c>
      <c r="N26" s="2372"/>
      <c r="O26" s="2371" t="str">
        <f>MID(入力シート!$AT457,COLUMN(P$1)/2,1)</f>
        <v/>
      </c>
      <c r="P26" s="2372"/>
      <c r="Q26" s="2371" t="str">
        <f>MID(入力シート!$AT457,COLUMN(R$1)/2,1)</f>
        <v/>
      </c>
      <c r="R26" s="2372"/>
      <c r="S26" s="2371" t="str">
        <f>MID(入力シート!$AT457,COLUMN(T$1)/2,1)</f>
        <v/>
      </c>
      <c r="T26" s="2372"/>
      <c r="U26" s="2371" t="str">
        <f>MID(入力シート!$AT457,COLUMN(V$1)/2,1)</f>
        <v/>
      </c>
      <c r="V26" s="2372"/>
      <c r="W26" s="2371" t="str">
        <f>MID(入力シート!$AT457,COLUMN(X$1)/2,1)</f>
        <v/>
      </c>
      <c r="X26" s="2372"/>
      <c r="Y26" s="2371" t="str">
        <f>MID(入力シート!$AT457,COLUMN(Z$1)/2,1)</f>
        <v/>
      </c>
      <c r="Z26" s="2372"/>
      <c r="AA26" s="2371" t="str">
        <f>MID(入力シート!$AT457,COLUMN(AB$1)/2,1)</f>
        <v/>
      </c>
      <c r="AB26" s="2372"/>
      <c r="AC26" s="2371" t="str">
        <f>MID(入力シート!$AT457,COLUMN(AD$1)/2,1)</f>
        <v/>
      </c>
      <c r="AD26" s="2372"/>
      <c r="AE26" s="2371" t="str">
        <f>MID(入力シート!$AT457,COLUMN(AF$1)/2,1)</f>
        <v/>
      </c>
      <c r="AF26" s="2372"/>
      <c r="AG26" s="2371" t="str">
        <f>MID(入力シート!$AT457,COLUMN(AH$1)/2,1)</f>
        <v/>
      </c>
      <c r="AH26" s="2372"/>
      <c r="AI26" s="2371" t="str">
        <f>MID(入力シート!$AT457,COLUMN(AJ$1)/2,1)</f>
        <v/>
      </c>
      <c r="AJ26" s="2372"/>
      <c r="AK26" s="2371" t="str">
        <f>MID(入力シート!$AT457,COLUMN(AL$1)/2,1)</f>
        <v/>
      </c>
      <c r="AL26" s="2372"/>
      <c r="AM26" s="2371" t="str">
        <f>MID(入力シート!$AT457,COLUMN(AN$1)/2,1)</f>
        <v/>
      </c>
      <c r="AN26" s="2372"/>
      <c r="AO26" s="2371" t="str">
        <f>MID(入力シート!$AT457,COLUMN(AP$1)/2,1)</f>
        <v/>
      </c>
      <c r="AP26" s="2372"/>
      <c r="AQ26" s="2362" t="str">
        <f>MID(入力シート!$AT457,COLUMN(AR$1)/2,1)</f>
        <v/>
      </c>
      <c r="AR26" s="2363"/>
      <c r="AS26" s="2362" t="str">
        <f>MID(入力シート!$AT457,COLUMN(AT$1)/2,1)</f>
        <v/>
      </c>
      <c r="AT26" s="2363"/>
      <c r="AU26" s="2371" t="str">
        <f>MID(入力シート!$AT457,COLUMN(AV$1)/2,1)</f>
        <v/>
      </c>
      <c r="AV26" s="2372"/>
      <c r="AW26" s="2362" t="str">
        <f>MID(入力シート!$AT457,COLUMN(AX$1)/2,1)</f>
        <v/>
      </c>
      <c r="AX26" s="2363"/>
      <c r="AY26" s="2362" t="str">
        <f>MID(入力シート!$AT457,COLUMN(AZ$1)/2,1)</f>
        <v/>
      </c>
      <c r="AZ26" s="2363"/>
      <c r="BA26" s="2362" t="str">
        <f>MID(入力シート!$AT457,COLUMN(BB$1)/2,1)</f>
        <v/>
      </c>
      <c r="BB26" s="2436"/>
    </row>
    <row r="27" spans="1:54" ht="19.899999999999999" customHeight="1">
      <c r="A27" s="2422"/>
      <c r="B27" s="2387"/>
      <c r="C27" s="2387"/>
      <c r="D27" s="2387"/>
      <c r="E27" s="2373"/>
      <c r="F27" s="2373"/>
      <c r="G27" s="2373"/>
      <c r="H27" s="2373"/>
      <c r="I27" s="2373"/>
      <c r="J27" s="2373"/>
      <c r="K27" s="2373"/>
      <c r="L27" s="2373"/>
      <c r="M27" s="2373"/>
      <c r="N27" s="2373"/>
      <c r="O27" s="2373"/>
      <c r="P27" s="2373"/>
      <c r="Q27" s="2373"/>
      <c r="R27" s="2373"/>
      <c r="S27" s="2373"/>
      <c r="T27" s="2373"/>
      <c r="U27" s="2373"/>
      <c r="V27" s="2373"/>
      <c r="W27" s="2373"/>
      <c r="X27" s="2373"/>
      <c r="Y27" s="2373"/>
      <c r="Z27" s="2373"/>
      <c r="AA27" s="2373"/>
      <c r="AB27" s="2373"/>
      <c r="AC27" s="2373"/>
      <c r="AD27" s="2373"/>
      <c r="AE27" s="2373"/>
      <c r="AF27" s="2373"/>
      <c r="AG27" s="2373"/>
      <c r="AH27" s="2373"/>
      <c r="AI27" s="2373"/>
      <c r="AJ27" s="2373"/>
      <c r="AK27" s="2373"/>
      <c r="AL27" s="2373"/>
      <c r="AM27" s="2373"/>
      <c r="AN27" s="2373"/>
      <c r="AO27" s="2373"/>
      <c r="AP27" s="2373"/>
      <c r="AQ27" s="2350"/>
      <c r="AR27" s="2351"/>
      <c r="AS27" s="2350"/>
      <c r="AT27" s="2351"/>
      <c r="AU27" s="2373"/>
      <c r="AV27" s="2373"/>
      <c r="AW27" s="2350"/>
      <c r="AX27" s="2351"/>
      <c r="AY27" s="2350"/>
      <c r="AZ27" s="2351"/>
      <c r="BA27" s="2350"/>
      <c r="BB27" s="2374"/>
    </row>
    <row r="28" spans="1:54" ht="19.899999999999999" customHeight="1">
      <c r="A28" s="2422" t="str">
        <f>MID(入力シート!$AT457,(COLUMN(B$1)/2)+27,1)</f>
        <v/>
      </c>
      <c r="B28" s="2444"/>
      <c r="C28" s="2352" t="str">
        <f>MID(入力シート!$AT457,(COLUMN(D$1)/2)+27,1)</f>
        <v/>
      </c>
      <c r="D28" s="2353"/>
      <c r="E28" s="2352" t="str">
        <f>MID(入力シート!$AT457,(COLUMN(F$1)/2)+27,1)</f>
        <v/>
      </c>
      <c r="F28" s="2353"/>
      <c r="G28" s="2352" t="str">
        <f>MID(入力シート!$AT457,(COLUMN(H$1)/2)+27,1)</f>
        <v/>
      </c>
      <c r="H28" s="2353"/>
      <c r="I28" s="2352" t="str">
        <f>MID(入力シート!$AT457,(COLUMN(J$1)/2)+27,1)</f>
        <v/>
      </c>
      <c r="J28" s="2353"/>
      <c r="K28" s="2352" t="str">
        <f>MID(入力シート!$AT457,(COLUMN(L$1)/2)+27,1)</f>
        <v/>
      </c>
      <c r="L28" s="2353"/>
      <c r="M28" s="2352" t="str">
        <f>MID(入力シート!$AT457,(COLUMN(N$1)/2)+27,1)</f>
        <v/>
      </c>
      <c r="N28" s="2353"/>
      <c r="O28" s="2352" t="str">
        <f>MID(入力シート!$AT457,(COLUMN(P$1)/2)+27,1)</f>
        <v/>
      </c>
      <c r="P28" s="2353"/>
      <c r="Q28" s="2352" t="str">
        <f>MID(入力シート!$AT457,(COLUMN(R$1)/2)+27,1)</f>
        <v/>
      </c>
      <c r="R28" s="2353"/>
      <c r="S28" s="2352" t="str">
        <f>MID(入力シート!$AT457,(COLUMN(T$1)/2)+27,1)</f>
        <v/>
      </c>
      <c r="T28" s="2353"/>
      <c r="U28" s="2352" t="str">
        <f>MID(入力シート!$AT457,(COLUMN(V$1)/2)+27,1)</f>
        <v/>
      </c>
      <c r="V28" s="2353"/>
      <c r="W28" s="2352" t="str">
        <f>MID(入力シート!$AT457,(COLUMN(X$1)/2)+27,1)</f>
        <v/>
      </c>
      <c r="X28" s="2353"/>
      <c r="Y28" s="2352" t="str">
        <f>MID(入力シート!$AT457,(COLUMN(Z$1)/2)+27,1)</f>
        <v/>
      </c>
      <c r="Z28" s="2353"/>
      <c r="AA28" s="2352" t="str">
        <f>MID(入力シート!$AT457,(COLUMN(AB$1)/2)+27,1)</f>
        <v/>
      </c>
      <c r="AB28" s="2353"/>
      <c r="AC28" s="2352" t="str">
        <f>MID(入力シート!$AT457,(COLUMN(AD$1)/2)+27,1)</f>
        <v/>
      </c>
      <c r="AD28" s="2353"/>
      <c r="AE28" s="2352" t="str">
        <f>MID(入力シート!$AT457,(COLUMN(AF$1)/2)+27,1)</f>
        <v/>
      </c>
      <c r="AF28" s="2353"/>
      <c r="AG28" s="2352" t="str">
        <f>MID(入力シート!$AT457,(COLUMN(AH$1)/2)+27,1)</f>
        <v/>
      </c>
      <c r="AH28" s="2353"/>
      <c r="AI28" s="2352" t="str">
        <f>MID(入力シート!$AT457,(COLUMN(AJ$1)/2)+27,1)</f>
        <v/>
      </c>
      <c r="AJ28" s="2353"/>
      <c r="AK28" s="2352" t="str">
        <f>MID(入力シート!$AT457,(COLUMN(AL$1)/2)+27,1)</f>
        <v/>
      </c>
      <c r="AL28" s="2353"/>
      <c r="AM28" s="2352" t="str">
        <f>MID(入力シート!$AT457,(COLUMN(AN$1)/2)+27,1)</f>
        <v/>
      </c>
      <c r="AN28" s="2353"/>
      <c r="AO28" s="2352" t="str">
        <f>MID(入力シート!$AT457,(COLUMN(AP$1)/2)+27,1)</f>
        <v/>
      </c>
      <c r="AP28" s="2353"/>
      <c r="AQ28" s="2352" t="str">
        <f>MID(入力シート!$AT457,(COLUMN(AR$1)/2)+27,1)</f>
        <v/>
      </c>
      <c r="AR28" s="2353"/>
      <c r="AS28" s="2352" t="str">
        <f>MID(入力シート!$AT457,(COLUMN(AT$1)/2)+27,1)</f>
        <v/>
      </c>
      <c r="AT28" s="2353"/>
      <c r="AU28" s="2352" t="str">
        <f>MID(入力シート!$AT457,(COLUMN(AV$1)/2)+27,1)</f>
        <v/>
      </c>
      <c r="AV28" s="2353"/>
      <c r="AW28" s="2352" t="str">
        <f>MID(入力シート!$AT457,(COLUMN(AX$1)/2)+27,1)</f>
        <v/>
      </c>
      <c r="AX28" s="2353"/>
      <c r="AY28" s="2352" t="str">
        <f>MID(入力シート!$AT457,(COLUMN(AZ$1)/2)+27,1)</f>
        <v/>
      </c>
      <c r="AZ28" s="2353"/>
      <c r="BA28" s="2352" t="str">
        <f>MID(入力シート!$AT457,(COLUMN(BB$1)/2)+27,1)</f>
        <v/>
      </c>
      <c r="BB28" s="2364"/>
    </row>
    <row r="29" spans="1:54" ht="19.899999999999999" customHeight="1">
      <c r="A29" s="2445"/>
      <c r="B29" s="2444"/>
      <c r="C29" s="2354"/>
      <c r="D29" s="2355"/>
      <c r="E29" s="2354"/>
      <c r="F29" s="2355"/>
      <c r="G29" s="2354"/>
      <c r="H29" s="2355"/>
      <c r="I29" s="2354"/>
      <c r="J29" s="2355"/>
      <c r="K29" s="2354"/>
      <c r="L29" s="2355"/>
      <c r="M29" s="2354"/>
      <c r="N29" s="2355"/>
      <c r="O29" s="2354"/>
      <c r="P29" s="2355"/>
      <c r="Q29" s="2354"/>
      <c r="R29" s="2355"/>
      <c r="S29" s="2354"/>
      <c r="T29" s="2355"/>
      <c r="U29" s="2354"/>
      <c r="V29" s="2355"/>
      <c r="W29" s="2354"/>
      <c r="X29" s="2355"/>
      <c r="Y29" s="2354"/>
      <c r="Z29" s="2355"/>
      <c r="AA29" s="2354"/>
      <c r="AB29" s="2355"/>
      <c r="AC29" s="2354"/>
      <c r="AD29" s="2355"/>
      <c r="AE29" s="2354"/>
      <c r="AF29" s="2355"/>
      <c r="AG29" s="2354"/>
      <c r="AH29" s="2355"/>
      <c r="AI29" s="2354"/>
      <c r="AJ29" s="2355"/>
      <c r="AK29" s="2354"/>
      <c r="AL29" s="2355"/>
      <c r="AM29" s="2354"/>
      <c r="AN29" s="2355"/>
      <c r="AO29" s="2354"/>
      <c r="AP29" s="2355"/>
      <c r="AQ29" s="2354"/>
      <c r="AR29" s="2355"/>
      <c r="AS29" s="2354"/>
      <c r="AT29" s="2355"/>
      <c r="AU29" s="2354"/>
      <c r="AV29" s="2355"/>
      <c r="AW29" s="2354"/>
      <c r="AX29" s="2355"/>
      <c r="AY29" s="2354"/>
      <c r="AZ29" s="2355"/>
      <c r="BA29" s="2354"/>
      <c r="BB29" s="2365"/>
    </row>
    <row r="30" spans="1:54" ht="19.899999999999999" customHeight="1">
      <c r="A30" s="2422" t="str">
        <f>MID(入力シート!$AT457,(COLUMN(B$1)/2)+54,1)</f>
        <v/>
      </c>
      <c r="B30" s="2387"/>
      <c r="C30" s="2387" t="str">
        <f>MID(入力シート!$AT457,(COLUMN(D$1)/2)+54,1)</f>
        <v/>
      </c>
      <c r="D30" s="2387"/>
      <c r="E30" s="2387" t="str">
        <f>MID(入力シート!$AT457,(COLUMN(F$1)/2)+54,1)</f>
        <v/>
      </c>
      <c r="F30" s="2388"/>
      <c r="G30" s="2387" t="str">
        <f>MID(入力シート!$AT457,(COLUMN(H$1)/2)+54,1)</f>
        <v/>
      </c>
      <c r="H30" s="2388"/>
      <c r="I30" s="2387" t="str">
        <f>MID(入力シート!$AT457,(COLUMN(J$1)/2)+54,1)</f>
        <v/>
      </c>
      <c r="J30" s="2388"/>
      <c r="K30" s="2387" t="str">
        <f>MID(入力シート!$AT457,(COLUMN(L$1)/2)+54,1)</f>
        <v/>
      </c>
      <c r="L30" s="2388"/>
      <c r="M30" s="2387" t="str">
        <f>MID(入力シート!$AT457,(COLUMN(N$1)/2)+54,1)</f>
        <v/>
      </c>
      <c r="N30" s="2388"/>
      <c r="O30" s="2387" t="str">
        <f>MID(入力シート!$AT457,(COLUMN(P$1)/2)+54,1)</f>
        <v/>
      </c>
      <c r="P30" s="2388"/>
      <c r="Q30" s="2387" t="str">
        <f>MID(入力シート!$AT457,(COLUMN(R$1)/2)+54,1)</f>
        <v/>
      </c>
      <c r="R30" s="2388"/>
      <c r="S30" s="2387" t="str">
        <f>MID(入力シート!$AT457,(COLUMN(T$1)/2)+54,1)</f>
        <v/>
      </c>
      <c r="T30" s="2388"/>
      <c r="U30" s="2387" t="str">
        <f>MID(入力シート!$AT457,(COLUMN(V$1)/2)+54,1)</f>
        <v/>
      </c>
      <c r="V30" s="2388"/>
      <c r="W30" s="2387" t="str">
        <f>MID(入力シート!$AT457,(COLUMN(X$1)/2)+54,1)</f>
        <v/>
      </c>
      <c r="X30" s="2388"/>
      <c r="Y30" s="2387" t="str">
        <f>MID(入力シート!$AT457,(COLUMN(Z$1)/2)+54,1)</f>
        <v/>
      </c>
      <c r="Z30" s="2388"/>
      <c r="AA30" s="2387" t="str">
        <f>MID(入力シート!$AT457,(COLUMN(AB$1)/2)+54,1)</f>
        <v/>
      </c>
      <c r="AB30" s="2388"/>
      <c r="AC30" s="2387" t="str">
        <f>MID(入力シート!$AT457,(COLUMN(AD$1)/2)+54,1)</f>
        <v/>
      </c>
      <c r="AD30" s="2388"/>
      <c r="AE30" s="2387" t="str">
        <f>MID(入力シート!$AT457,(COLUMN(AF$1)/2)+54,1)</f>
        <v/>
      </c>
      <c r="AF30" s="2388"/>
      <c r="AG30" s="2387" t="str">
        <f>MID(入力シート!$AT457,(COLUMN(AH$1)/2)+54,1)</f>
        <v/>
      </c>
      <c r="AH30" s="2388"/>
      <c r="AI30" s="2387" t="str">
        <f>MID(入力シート!$AT457,(COLUMN(AJ$1)/2)+54,1)</f>
        <v/>
      </c>
      <c r="AJ30" s="2388"/>
      <c r="AK30" s="2387" t="str">
        <f>MID(入力シート!$AT457,(COLUMN(AL$1)/2)+54,1)</f>
        <v/>
      </c>
      <c r="AL30" s="2388"/>
      <c r="AM30" s="2387" t="str">
        <f>MID(入力シート!$AT457,(COLUMN(AN$1)/2)+54,1)</f>
        <v/>
      </c>
      <c r="AN30" s="2388"/>
      <c r="AO30" s="2387" t="str">
        <f>MID(入力シート!$AT457,(COLUMN(AP$1)/2)+54,1)</f>
        <v/>
      </c>
      <c r="AP30" s="2388"/>
      <c r="AQ30" s="2350" t="str">
        <f>MID(入力シート!$AT457,(COLUMN(AR$1)/2)+54,1)</f>
        <v/>
      </c>
      <c r="AR30" s="2351"/>
      <c r="AS30" s="2350" t="str">
        <f>MID(入力シート!$AT457,(COLUMN(AT$1)/2)+54,1)</f>
        <v/>
      </c>
      <c r="AT30" s="2351"/>
      <c r="AU30" s="2387" t="str">
        <f>MID(入力シート!$AT457,(COLUMN(AV$1)/2)+54,1)</f>
        <v/>
      </c>
      <c r="AV30" s="2388"/>
      <c r="AW30" s="2350" t="str">
        <f>MID(入力シート!$AT457,(COLUMN(AX$1)/2)+54,1)</f>
        <v/>
      </c>
      <c r="AX30" s="2351"/>
      <c r="AY30" s="2350" t="str">
        <f>MID(入力シート!$AT457,(COLUMN(AZ$1)/2)+54,1)</f>
        <v/>
      </c>
      <c r="AZ30" s="2351"/>
      <c r="BA30" s="2350" t="str">
        <f>MID(入力シート!$AT457,(COLUMN(BB$1)/2)+54,1)</f>
        <v/>
      </c>
      <c r="BB30" s="2374"/>
    </row>
    <row r="31" spans="1:54" ht="19.899999999999999" customHeight="1">
      <c r="A31" s="2422"/>
      <c r="B31" s="2387"/>
      <c r="C31" s="2387"/>
      <c r="D31" s="2387"/>
      <c r="E31" s="2388"/>
      <c r="F31" s="2388"/>
      <c r="G31" s="2388"/>
      <c r="H31" s="2388"/>
      <c r="I31" s="2388"/>
      <c r="J31" s="2388"/>
      <c r="K31" s="2388"/>
      <c r="L31" s="2388"/>
      <c r="M31" s="2388"/>
      <c r="N31" s="2388"/>
      <c r="O31" s="2388"/>
      <c r="P31" s="2388"/>
      <c r="Q31" s="2388"/>
      <c r="R31" s="2388"/>
      <c r="S31" s="2388"/>
      <c r="T31" s="2388"/>
      <c r="U31" s="2388"/>
      <c r="V31" s="2388"/>
      <c r="W31" s="2388"/>
      <c r="X31" s="2388"/>
      <c r="Y31" s="2388"/>
      <c r="Z31" s="2388"/>
      <c r="AA31" s="2388"/>
      <c r="AB31" s="2388"/>
      <c r="AC31" s="2388"/>
      <c r="AD31" s="2388"/>
      <c r="AE31" s="2388"/>
      <c r="AF31" s="2388"/>
      <c r="AG31" s="2388"/>
      <c r="AH31" s="2388"/>
      <c r="AI31" s="2388"/>
      <c r="AJ31" s="2388"/>
      <c r="AK31" s="2388"/>
      <c r="AL31" s="2388"/>
      <c r="AM31" s="2388"/>
      <c r="AN31" s="2388"/>
      <c r="AO31" s="2388"/>
      <c r="AP31" s="2388"/>
      <c r="AQ31" s="2350"/>
      <c r="AR31" s="2351"/>
      <c r="AS31" s="2350"/>
      <c r="AT31" s="2351"/>
      <c r="AU31" s="2388"/>
      <c r="AV31" s="2388"/>
      <c r="AW31" s="2350"/>
      <c r="AX31" s="2351"/>
      <c r="AY31" s="2350"/>
      <c r="AZ31" s="2351"/>
      <c r="BA31" s="2350"/>
      <c r="BB31" s="2374"/>
    </row>
    <row r="32" spans="1:54" ht="19.899999999999999" customHeight="1">
      <c r="A32" s="2422" t="str">
        <f>MID(入力シート!$AT457,(COLUMN(B$1)/2)+81,1)</f>
        <v/>
      </c>
      <c r="B32" s="2387"/>
      <c r="C32" s="2352" t="str">
        <f>MID(入力シート!$AT457,(COLUMN(D$1)/2)+81,1)</f>
        <v/>
      </c>
      <c r="D32" s="2353"/>
      <c r="E32" s="2352" t="str">
        <f>MID(入力シート!$AT457,(COLUMN(F$1)/2)+81,1)</f>
        <v/>
      </c>
      <c r="F32" s="2353"/>
      <c r="G32" s="2352" t="str">
        <f>MID(入力シート!$AT457,(COLUMN(H$1)/2)+81,1)</f>
        <v/>
      </c>
      <c r="H32" s="2353"/>
      <c r="I32" s="2352" t="str">
        <f>MID(入力シート!$AT457,(COLUMN(J$1)/2)+81,1)</f>
        <v/>
      </c>
      <c r="J32" s="2353"/>
      <c r="K32" s="2352" t="str">
        <f>MID(入力シート!$AT457,(COLUMN(L$1)/2)+81,1)</f>
        <v/>
      </c>
      <c r="L32" s="2353"/>
      <c r="M32" s="2352" t="str">
        <f>MID(入力シート!$AT457,(COLUMN(N$1)/2)+81,1)</f>
        <v/>
      </c>
      <c r="N32" s="2353"/>
      <c r="O32" s="2352" t="str">
        <f>MID(入力シート!$AT457,(COLUMN(P$1)/2)+81,1)</f>
        <v/>
      </c>
      <c r="P32" s="2353"/>
      <c r="Q32" s="2352" t="str">
        <f>MID(入力シート!$AT457,(COLUMN(R$1)/2)+81,1)</f>
        <v/>
      </c>
      <c r="R32" s="2353"/>
      <c r="S32" s="2352" t="str">
        <f>MID(入力シート!$AT457,(COLUMN(T$1)/2)+81,1)</f>
        <v/>
      </c>
      <c r="T32" s="2353"/>
      <c r="U32" s="2352" t="str">
        <f>MID(入力シート!$AT457,(COLUMN(V$1)/2)+81,1)</f>
        <v/>
      </c>
      <c r="V32" s="2353"/>
      <c r="W32" s="2352" t="str">
        <f>MID(入力シート!$AT457,(COLUMN(X$1)/2)+81,1)</f>
        <v/>
      </c>
      <c r="X32" s="2353"/>
      <c r="Y32" s="2352" t="str">
        <f>MID(入力シート!$AT457,(COLUMN(Z$1)/2)+81,1)</f>
        <v/>
      </c>
      <c r="Z32" s="2353"/>
      <c r="AA32" s="2352" t="str">
        <f>MID(入力シート!$AT457,(COLUMN(AB$1)/2)+81,1)</f>
        <v/>
      </c>
      <c r="AB32" s="2353"/>
      <c r="AC32" s="2352" t="str">
        <f>MID(入力シート!$AT457,(COLUMN(AD$1)/2)+81,1)</f>
        <v/>
      </c>
      <c r="AD32" s="2353"/>
      <c r="AE32" s="2352" t="str">
        <f>MID(入力シート!$AT457,(COLUMN(AF$1)/2)+81,1)</f>
        <v/>
      </c>
      <c r="AF32" s="2353"/>
      <c r="AG32" s="2352" t="str">
        <f>MID(入力シート!$AT457,(COLUMN(AH$1)/2)+81,1)</f>
        <v/>
      </c>
      <c r="AH32" s="2353"/>
      <c r="AI32" s="2352" t="str">
        <f>MID(入力シート!$AT457,(COLUMN(AJ$1)/2)+81,1)</f>
        <v/>
      </c>
      <c r="AJ32" s="2353"/>
      <c r="AK32" s="2352" t="str">
        <f>MID(入力シート!$AT457,(COLUMN(AL$1)/2)+81,1)</f>
        <v/>
      </c>
      <c r="AL32" s="2353"/>
      <c r="AM32" s="2352" t="str">
        <f>MID(入力シート!$AT457,(COLUMN(AN$1)/2)+81,1)</f>
        <v/>
      </c>
      <c r="AN32" s="2353"/>
      <c r="AO32" s="2352" t="str">
        <f>MID(入力シート!$AT457,(COLUMN(AP$1)/2)+81,1)</f>
        <v/>
      </c>
      <c r="AP32" s="2353"/>
      <c r="AQ32" s="2352" t="str">
        <f>MID(入力シート!$AT457,(COLUMN(AR$1)/2)+81,1)</f>
        <v/>
      </c>
      <c r="AR32" s="2353"/>
      <c r="AS32" s="2352" t="str">
        <f>MID(入力シート!$AT457,(COLUMN(AT$1)/2)+81,1)</f>
        <v/>
      </c>
      <c r="AT32" s="2353"/>
      <c r="AU32" s="2352" t="str">
        <f>MID(入力シート!$AT457,(COLUMN(AV$1)/2)+81,1)</f>
        <v/>
      </c>
      <c r="AV32" s="2353"/>
      <c r="AW32" s="2352" t="str">
        <f>MID(入力シート!$AT457,(COLUMN(AX$1)/2)+81,1)</f>
        <v/>
      </c>
      <c r="AX32" s="2353"/>
      <c r="AY32" s="2352" t="str">
        <f>MID(入力シート!$AT457,(COLUMN(AZ$1)/2)+81,1)</f>
        <v/>
      </c>
      <c r="AZ32" s="2353"/>
      <c r="BA32" s="2352" t="str">
        <f>MID(入力シート!$AT457,(COLUMN(BB$1)/2)+81,1)</f>
        <v/>
      </c>
      <c r="BB32" s="2364"/>
    </row>
    <row r="33" spans="1:54" ht="19.899999999999999" customHeight="1" thickBot="1">
      <c r="A33" s="2423"/>
      <c r="B33" s="2424"/>
      <c r="C33" s="2354"/>
      <c r="D33" s="2355"/>
      <c r="E33" s="2354"/>
      <c r="F33" s="2355"/>
      <c r="G33" s="2354"/>
      <c r="H33" s="2355"/>
      <c r="I33" s="2354"/>
      <c r="J33" s="2355"/>
      <c r="K33" s="2354"/>
      <c r="L33" s="2355"/>
      <c r="M33" s="2354"/>
      <c r="N33" s="2355"/>
      <c r="O33" s="2354"/>
      <c r="P33" s="2355"/>
      <c r="Q33" s="2354"/>
      <c r="R33" s="2355"/>
      <c r="S33" s="2354"/>
      <c r="T33" s="2355"/>
      <c r="U33" s="2354"/>
      <c r="V33" s="2355"/>
      <c r="W33" s="2354"/>
      <c r="X33" s="2355"/>
      <c r="Y33" s="2356"/>
      <c r="Z33" s="2357"/>
      <c r="AA33" s="2356"/>
      <c r="AB33" s="2357"/>
      <c r="AC33" s="2356"/>
      <c r="AD33" s="2357"/>
      <c r="AE33" s="2356"/>
      <c r="AF33" s="2357"/>
      <c r="AG33" s="2356"/>
      <c r="AH33" s="2357"/>
      <c r="AI33" s="2356"/>
      <c r="AJ33" s="2357"/>
      <c r="AK33" s="2356"/>
      <c r="AL33" s="2357"/>
      <c r="AM33" s="2356"/>
      <c r="AN33" s="2357"/>
      <c r="AO33" s="2356"/>
      <c r="AP33" s="2357"/>
      <c r="AQ33" s="2356"/>
      <c r="AR33" s="2357"/>
      <c r="AS33" s="2356"/>
      <c r="AT33" s="2357"/>
      <c r="AU33" s="2356"/>
      <c r="AV33" s="2357"/>
      <c r="AW33" s="2356"/>
      <c r="AX33" s="2357"/>
      <c r="AY33" s="2356"/>
      <c r="AZ33" s="2357"/>
      <c r="BA33" s="2356"/>
      <c r="BB33" s="2366"/>
    </row>
    <row r="34" spans="1:54" ht="19.899999999999999" customHeight="1" thickTop="1">
      <c r="A34" s="2418" t="str">
        <f>MID(入力シート!$AT457,(COLUMN(B$1)/2)+108,1)</f>
        <v/>
      </c>
      <c r="B34" s="2419"/>
      <c r="C34" s="2419" t="str">
        <f>MID(入力シート!$AT457,(COLUMN(D$1)/2)+108,1)</f>
        <v/>
      </c>
      <c r="D34" s="2419"/>
      <c r="E34" s="2419" t="str">
        <f>MID(入力シート!$AT457,(COLUMN(F$1)/2)+108,1)</f>
        <v/>
      </c>
      <c r="F34" s="2425"/>
      <c r="G34" s="2419" t="str">
        <f>MID(入力シート!$AT457,(COLUMN(H$1)/2)+108,1)</f>
        <v/>
      </c>
      <c r="H34" s="2425"/>
      <c r="I34" s="2419" t="str">
        <f>MID(入力シート!$AT457,(COLUMN(J$1)/2)+108,1)</f>
        <v/>
      </c>
      <c r="J34" s="2425"/>
      <c r="K34" s="2419" t="str">
        <f>MID(入力シート!$AT457,(COLUMN(L$1)/2)+108,1)</f>
        <v/>
      </c>
      <c r="L34" s="2425"/>
      <c r="M34" s="2419" t="str">
        <f>MID(入力シート!$AT457,(COLUMN(N$1)/2)+108,1)</f>
        <v/>
      </c>
      <c r="N34" s="2425"/>
      <c r="O34" s="2419" t="str">
        <f>MID(入力シート!$AT457,(COLUMN(P$1)/2)+108,1)</f>
        <v/>
      </c>
      <c r="P34" s="2425"/>
      <c r="Q34" s="2419" t="str">
        <f>MID(入力シート!$AT457,(COLUMN(R$1)/2)+108,1)</f>
        <v/>
      </c>
      <c r="R34" s="2425"/>
      <c r="S34" s="2419" t="str">
        <f>MID(入力シート!$AT457,(COLUMN(T$1)/2)+108,1)</f>
        <v/>
      </c>
      <c r="T34" s="2425"/>
      <c r="U34" s="2419" t="str">
        <f>MID(入力シート!$AT457,(COLUMN(V$1)/2)+108,1)</f>
        <v/>
      </c>
      <c r="V34" s="2425"/>
      <c r="W34" s="2419" t="str">
        <f>MID(入力シート!$AT457,(COLUMN(X$1)/2)+108,1)</f>
        <v/>
      </c>
      <c r="X34" s="242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row>
    <row r="35" spans="1:54" ht="19.899999999999999" customHeight="1" thickBot="1">
      <c r="A35" s="2420"/>
      <c r="B35" s="2421"/>
      <c r="C35" s="2421"/>
      <c r="D35" s="2421"/>
      <c r="E35" s="2426"/>
      <c r="F35" s="2426"/>
      <c r="G35" s="2426"/>
      <c r="H35" s="2426"/>
      <c r="I35" s="2426"/>
      <c r="J35" s="2426"/>
      <c r="K35" s="2426"/>
      <c r="L35" s="2426"/>
      <c r="M35" s="2426"/>
      <c r="N35" s="2426"/>
      <c r="O35" s="2426"/>
      <c r="P35" s="2426"/>
      <c r="Q35" s="2426"/>
      <c r="R35" s="2426"/>
      <c r="S35" s="2426"/>
      <c r="T35" s="2426"/>
      <c r="U35" s="2426"/>
      <c r="V35" s="2426"/>
      <c r="W35" s="2426"/>
      <c r="X35" s="242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row>
    <row r="36" spans="1:54" ht="20.100000000000001" customHeight="1" thickTop="1"/>
    <row r="37" spans="1:54" ht="19.899999999999999" customHeight="1">
      <c r="A37" s="2367" t="s">
        <v>577</v>
      </c>
      <c r="B37" s="2368"/>
      <c r="C37" s="2368"/>
      <c r="D37" s="2368"/>
      <c r="E37" s="2368"/>
      <c r="F37" s="2368"/>
      <c r="G37" s="2368"/>
      <c r="H37" s="2368"/>
      <c r="I37" s="2368"/>
      <c r="J37" s="2368"/>
      <c r="K37" s="2368"/>
      <c r="L37" s="2368"/>
      <c r="M37" s="2368"/>
      <c r="N37" s="2368"/>
      <c r="O37" s="2368"/>
      <c r="P37" s="2368"/>
      <c r="Q37" s="2368"/>
      <c r="R37" s="2368"/>
      <c r="S37" s="2368"/>
      <c r="T37" s="2368"/>
      <c r="U37" s="2368"/>
      <c r="V37" s="2368"/>
      <c r="W37" s="2368"/>
      <c r="X37" s="2368"/>
      <c r="Y37" s="2368"/>
      <c r="Z37" s="2368"/>
      <c r="AA37" s="2368"/>
      <c r="AB37" s="2368"/>
      <c r="AC37" s="2368"/>
      <c r="AD37" s="2368"/>
      <c r="AE37" s="2368"/>
      <c r="AF37" s="2368"/>
      <c r="AG37" s="2368"/>
      <c r="AH37" s="2368"/>
      <c r="AI37" s="2368"/>
      <c r="AJ37" s="2368"/>
      <c r="AK37" s="2368"/>
      <c r="AL37" s="2368"/>
      <c r="AM37" s="2368"/>
      <c r="AN37" s="2368"/>
      <c r="AO37" s="2368"/>
      <c r="AP37" s="2368"/>
      <c r="AQ37" s="2368"/>
      <c r="AR37" s="2368"/>
      <c r="AS37" s="2368"/>
      <c r="AT37" s="2368"/>
      <c r="AU37" s="2368"/>
      <c r="AV37" s="2368"/>
      <c r="AW37" s="2368"/>
      <c r="AX37" s="2368"/>
      <c r="AY37" s="2368"/>
      <c r="AZ37" s="2368"/>
    </row>
    <row r="38" spans="1:54" ht="19.899999999999999" customHeight="1">
      <c r="A38" s="2369"/>
      <c r="B38" s="2370"/>
      <c r="C38" s="2370"/>
      <c r="D38" s="2370"/>
      <c r="E38" s="2370"/>
      <c r="F38" s="2370"/>
      <c r="G38" s="2370"/>
      <c r="H38" s="2370"/>
      <c r="I38" s="2370"/>
      <c r="J38" s="2370"/>
      <c r="K38" s="2370"/>
      <c r="L38" s="2370"/>
      <c r="M38" s="2370"/>
      <c r="N38" s="2370"/>
      <c r="O38" s="2370"/>
      <c r="P38" s="2370"/>
      <c r="Q38" s="2370"/>
      <c r="R38" s="2370"/>
      <c r="S38" s="2370"/>
      <c r="T38" s="2370"/>
      <c r="U38" s="2370"/>
      <c r="V38" s="2370"/>
      <c r="W38" s="2370"/>
      <c r="X38" s="2370"/>
      <c r="Y38" s="2370"/>
      <c r="Z38" s="2370"/>
      <c r="AA38" s="2370"/>
      <c r="AB38" s="2370"/>
      <c r="AC38" s="2370"/>
      <c r="AD38" s="2370"/>
      <c r="AE38" s="2370"/>
      <c r="AF38" s="2370"/>
      <c r="AG38" s="2370"/>
      <c r="AH38" s="2370"/>
      <c r="AI38" s="2370"/>
      <c r="AJ38" s="2370"/>
      <c r="AK38" s="2370"/>
      <c r="AL38" s="2370"/>
      <c r="AM38" s="2370"/>
      <c r="AN38" s="2370"/>
      <c r="AO38" s="2370"/>
      <c r="AP38" s="2370"/>
      <c r="AQ38" s="2370"/>
      <c r="AR38" s="2370"/>
      <c r="AS38" s="2370"/>
      <c r="AT38" s="2370"/>
      <c r="AU38" s="2370"/>
      <c r="AV38" s="2370"/>
      <c r="AW38" s="2370"/>
      <c r="AX38" s="2370"/>
      <c r="AY38" s="2370"/>
      <c r="AZ38" s="2370"/>
    </row>
    <row r="39" spans="1:54" ht="19.149999999999999" customHeight="1" thickBot="1">
      <c r="A39" s="2333">
        <v>1</v>
      </c>
      <c r="B39" s="2333"/>
      <c r="C39" s="2335" t="s">
        <v>848</v>
      </c>
      <c r="D39" s="2336"/>
      <c r="E39" s="2336"/>
      <c r="F39" s="2336"/>
      <c r="G39" s="2336"/>
      <c r="H39" s="2336"/>
      <c r="I39" s="2336"/>
      <c r="J39" s="2336"/>
      <c r="K39" s="2337"/>
      <c r="L39" s="2337"/>
      <c r="M39" s="2335" t="s">
        <v>64</v>
      </c>
      <c r="N39" s="2336"/>
      <c r="O39" s="2336"/>
      <c r="P39" s="2336"/>
      <c r="Q39" s="2336"/>
      <c r="R39" s="2336"/>
      <c r="S39" s="2336"/>
      <c r="T39" s="2336"/>
      <c r="U39" s="2336"/>
      <c r="V39" s="2336"/>
      <c r="W39" s="2336"/>
      <c r="X39" s="2336"/>
      <c r="Y39" s="2336"/>
      <c r="Z39" s="2336"/>
      <c r="AA39" s="2336"/>
      <c r="AB39" s="2336"/>
      <c r="AC39" s="2336"/>
      <c r="AD39" s="2336"/>
      <c r="AE39" s="2336"/>
      <c r="AF39" s="2336"/>
      <c r="AG39" s="2336"/>
      <c r="AH39" s="2336"/>
      <c r="AI39" s="2336"/>
      <c r="AJ39" s="2336"/>
      <c r="AK39" s="2336"/>
      <c r="AL39" s="2336"/>
      <c r="AM39" s="2336"/>
      <c r="AN39" s="2336"/>
      <c r="AO39" s="2336"/>
      <c r="AP39" s="2336"/>
      <c r="AQ39" s="2336"/>
      <c r="AR39" s="2336"/>
      <c r="AS39" s="2336"/>
      <c r="AT39" s="2336"/>
      <c r="AU39" s="2336"/>
      <c r="AV39" s="2336"/>
      <c r="AW39" s="2336"/>
      <c r="AX39" s="2336"/>
      <c r="AY39" s="2336"/>
      <c r="AZ39" s="2361"/>
    </row>
    <row r="40" spans="1:54" ht="40.5" customHeight="1" thickTop="1" thickBot="1">
      <c r="A40" s="2333"/>
      <c r="B40" s="2334"/>
      <c r="C40" s="2338" t="str">
        <f>MID(TEXT(入力シート!$C462,"????"),COLUMN(B$1)/2,1)</f>
        <v xml:space="preserve"> </v>
      </c>
      <c r="D40" s="2339"/>
      <c r="E40" s="2345" t="str">
        <f>MID(TEXT(入力シート!$C462,"????"),COLUMN(D$1)/2,1)</f>
        <v xml:space="preserve"> </v>
      </c>
      <c r="F40" s="2339"/>
      <c r="G40" s="2345" t="str">
        <f>MID(TEXT(入力シート!$C462,"????"),COLUMN(F$1)/2,1)</f>
        <v xml:space="preserve"> </v>
      </c>
      <c r="H40" s="2339"/>
      <c r="I40" s="2345" t="str">
        <f>MID(TEXT(入力シート!$C462,"????"),COLUMN(H$1)/2,1)</f>
        <v xml:space="preserve"> </v>
      </c>
      <c r="J40" s="2346"/>
      <c r="K40" s="2347" t="s">
        <v>65</v>
      </c>
      <c r="L40" s="2348"/>
      <c r="M40" s="2349" t="str">
        <f>MID(入力シート!$AT462,COLUMN(B$1)/2,1)</f>
        <v/>
      </c>
      <c r="N40" s="2341"/>
      <c r="O40" s="2340" t="str">
        <f>MID(入力シート!$AT462,COLUMN(D$1)/2,1)</f>
        <v/>
      </c>
      <c r="P40" s="2341"/>
      <c r="Q40" s="2340" t="str">
        <f>MID(入力シート!$AT462,COLUMN(F$1)/2,1)</f>
        <v/>
      </c>
      <c r="R40" s="2341"/>
      <c r="S40" s="2340" t="str">
        <f>MID(入力シート!$AT462,COLUMN(H$1)/2,1)</f>
        <v/>
      </c>
      <c r="T40" s="2341"/>
      <c r="U40" s="2340" t="str">
        <f>MID(入力シート!$AT462,COLUMN(J$1)/2,1)</f>
        <v/>
      </c>
      <c r="V40" s="2341"/>
      <c r="W40" s="2340" t="str">
        <f>MID(入力シート!$AT462,COLUMN(L$1)/2,1)</f>
        <v/>
      </c>
      <c r="X40" s="2341"/>
      <c r="Y40" s="2340" t="str">
        <f>MID(入力シート!$AT462,COLUMN(N$1)/2,1)</f>
        <v/>
      </c>
      <c r="Z40" s="2341"/>
      <c r="AA40" s="2340" t="str">
        <f>MID(入力シート!$AT462,COLUMN(P$1)/2,1)</f>
        <v/>
      </c>
      <c r="AB40" s="2341"/>
      <c r="AC40" s="2340" t="str">
        <f>MID(入力シート!$AT462,COLUMN(R$1)/2,1)</f>
        <v/>
      </c>
      <c r="AD40" s="2341"/>
      <c r="AE40" s="2340" t="str">
        <f>MID(入力シート!$AT462,COLUMN(T$1)/2,1)</f>
        <v/>
      </c>
      <c r="AF40" s="2341"/>
      <c r="AG40" s="2340" t="str">
        <f>MID(入力シート!$AT462,COLUMN(V$1)/2,1)</f>
        <v/>
      </c>
      <c r="AH40" s="2341"/>
      <c r="AI40" s="2340" t="str">
        <f>MID(入力シート!$AT462,COLUMN(X$1)/2,1)</f>
        <v/>
      </c>
      <c r="AJ40" s="2341"/>
      <c r="AK40" s="2340" t="str">
        <f>MID(入力シート!$AT462,COLUMN(Z$1)/2,1)</f>
        <v/>
      </c>
      <c r="AL40" s="2341"/>
      <c r="AM40" s="2340" t="str">
        <f>MID(入力シート!$AT462,COLUMN(AB$1)/2,1)</f>
        <v/>
      </c>
      <c r="AN40" s="2341"/>
      <c r="AO40" s="2340" t="str">
        <f>MID(入力シート!$AT462,COLUMN(AD$1)/2,1)</f>
        <v/>
      </c>
      <c r="AP40" s="2341"/>
      <c r="AQ40" s="2340" t="str">
        <f>MID(入力シート!$AT462,COLUMN(AF$1)/2,1)</f>
        <v/>
      </c>
      <c r="AR40" s="2341"/>
      <c r="AS40" s="2340" t="str">
        <f>MID(入力シート!$AT462,COLUMN(AH$1)/2,1)</f>
        <v/>
      </c>
      <c r="AT40" s="2341"/>
      <c r="AU40" s="2340" t="str">
        <f>MID(入力シート!$AT462,COLUMN(AJ$1)/2,1)</f>
        <v/>
      </c>
      <c r="AV40" s="2341"/>
      <c r="AW40" s="2340" t="str">
        <f>MID(入力シート!$AT462,COLUMN(AL$1)/2,1)</f>
        <v/>
      </c>
      <c r="AX40" s="2341"/>
      <c r="AY40" s="2340" t="str">
        <f>MID(入力シート!$AT462,COLUMN(AN$1)/2,1)</f>
        <v/>
      </c>
      <c r="AZ40" s="2342"/>
    </row>
    <row r="41" spans="1:54" ht="40.5" customHeight="1" thickTop="1" thickBot="1">
      <c r="A41" s="2333"/>
      <c r="B41" s="2333"/>
      <c r="C41" s="2358" t="s">
        <v>927</v>
      </c>
      <c r="D41" s="2359"/>
      <c r="E41" s="2359"/>
      <c r="F41" s="2359"/>
      <c r="G41" s="2359"/>
      <c r="H41" s="2359"/>
      <c r="I41" s="2359"/>
      <c r="J41" s="2359"/>
      <c r="K41" s="2360"/>
      <c r="L41" s="2360"/>
      <c r="M41" s="2343" t="str">
        <f>MID(入力シート!$AT463,COLUMN(B$1)/2,1)</f>
        <v/>
      </c>
      <c r="N41" s="2344"/>
      <c r="O41" s="2344" t="str">
        <f>MID(入力シート!$AT463,COLUMN(D$1)/2,1)</f>
        <v/>
      </c>
      <c r="P41" s="2344"/>
      <c r="Q41" s="2344" t="str">
        <f>MID(入力シート!$AT463,COLUMN(F$1)/2,1)</f>
        <v/>
      </c>
      <c r="R41" s="2344"/>
      <c r="S41" s="2344" t="str">
        <f>MID(入力シート!$AT463,COLUMN(H$1)/2,1)</f>
        <v/>
      </c>
      <c r="T41" s="2344"/>
      <c r="U41" s="2344" t="str">
        <f>MID(入力シート!$AT463,COLUMN(J$1)/2,1)</f>
        <v/>
      </c>
      <c r="V41" s="2344"/>
      <c r="W41" s="2344" t="str">
        <f>MID(入力シート!$AT463,COLUMN(L$1)/2,1)</f>
        <v/>
      </c>
      <c r="X41" s="2344"/>
      <c r="Y41" s="2344" t="str">
        <f>MID(入力シート!$AT463,COLUMN(N$1)/2,1)</f>
        <v/>
      </c>
      <c r="Z41" s="2344"/>
      <c r="AA41" s="2344" t="str">
        <f>MID(入力シート!$AT463,COLUMN(P$1)/2,1)</f>
        <v/>
      </c>
      <c r="AB41" s="240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row>
    <row r="42" spans="1:54" ht="19.149999999999999" customHeight="1" thickTop="1" thickBot="1">
      <c r="A42" s="2333">
        <v>2</v>
      </c>
      <c r="B42" s="2333"/>
      <c r="C42" s="2335" t="str">
        <f>C39</f>
        <v>発注年
（西暦）</v>
      </c>
      <c r="D42" s="2336"/>
      <c r="E42" s="2336"/>
      <c r="F42" s="2336"/>
      <c r="G42" s="2336"/>
      <c r="H42" s="2336"/>
      <c r="I42" s="2336"/>
      <c r="J42" s="2336"/>
      <c r="K42" s="2337"/>
      <c r="L42" s="2337"/>
      <c r="M42" s="2335" t="s">
        <v>64</v>
      </c>
      <c r="N42" s="2336"/>
      <c r="O42" s="2336"/>
      <c r="P42" s="2336"/>
      <c r="Q42" s="2336"/>
      <c r="R42" s="2336"/>
      <c r="S42" s="2336"/>
      <c r="T42" s="2336"/>
      <c r="U42" s="2336"/>
      <c r="V42" s="2336"/>
      <c r="W42" s="2336"/>
      <c r="X42" s="2336"/>
      <c r="Y42" s="2336"/>
      <c r="Z42" s="2336"/>
      <c r="AA42" s="2336"/>
      <c r="AB42" s="2336"/>
      <c r="AC42" s="2336"/>
      <c r="AD42" s="2336"/>
      <c r="AE42" s="2336"/>
      <c r="AF42" s="2336"/>
      <c r="AG42" s="2336"/>
      <c r="AH42" s="2336"/>
      <c r="AI42" s="2336"/>
      <c r="AJ42" s="2336"/>
      <c r="AK42" s="2336"/>
      <c r="AL42" s="2336"/>
      <c r="AM42" s="2336"/>
      <c r="AN42" s="2336"/>
      <c r="AO42" s="2336"/>
      <c r="AP42" s="2336"/>
      <c r="AQ42" s="2336"/>
      <c r="AR42" s="2336"/>
      <c r="AS42" s="2336"/>
      <c r="AT42" s="2336"/>
      <c r="AU42" s="2336"/>
      <c r="AV42" s="2336"/>
      <c r="AW42" s="2336"/>
      <c r="AX42" s="2336"/>
      <c r="AY42" s="2336"/>
      <c r="AZ42" s="2361"/>
    </row>
    <row r="43" spans="1:54" ht="40.5" customHeight="1" thickTop="1" thickBot="1">
      <c r="A43" s="2333"/>
      <c r="B43" s="2334"/>
      <c r="C43" s="2338" t="str">
        <f>MID(TEXT(入力シート!$C464,"????"),COLUMN(B$1)/2,1)</f>
        <v xml:space="preserve"> </v>
      </c>
      <c r="D43" s="2339"/>
      <c r="E43" s="2345" t="str">
        <f>MID(TEXT(入力シート!$C464,"????"),COLUMN(D$1)/2,1)</f>
        <v xml:space="preserve"> </v>
      </c>
      <c r="F43" s="2339"/>
      <c r="G43" s="2345" t="str">
        <f>MID(TEXT(入力シート!$C464,"????"),COLUMN(F$1)/2,1)</f>
        <v xml:space="preserve"> </v>
      </c>
      <c r="H43" s="2339"/>
      <c r="I43" s="2345" t="str">
        <f>MID(TEXT(入力シート!$C464,"????"),COLUMN(H$1)/2,1)</f>
        <v xml:space="preserve"> </v>
      </c>
      <c r="J43" s="2346"/>
      <c r="K43" s="2347" t="s">
        <v>65</v>
      </c>
      <c r="L43" s="2348"/>
      <c r="M43" s="2349" t="str">
        <f>MID(入力シート!$AT464,COLUMN(B$1)/2,1)</f>
        <v/>
      </c>
      <c r="N43" s="2341"/>
      <c r="O43" s="2340" t="str">
        <f>MID(入力シート!$AT464,COLUMN(D$1)/2,1)</f>
        <v/>
      </c>
      <c r="P43" s="2341"/>
      <c r="Q43" s="2340" t="str">
        <f>MID(入力シート!$AT464,COLUMN(F$1)/2,1)</f>
        <v/>
      </c>
      <c r="R43" s="2341"/>
      <c r="S43" s="2340" t="str">
        <f>MID(入力シート!$AT464,COLUMN(H$1)/2,1)</f>
        <v/>
      </c>
      <c r="T43" s="2341"/>
      <c r="U43" s="2340" t="str">
        <f>MID(入力シート!$AT464,COLUMN(J$1)/2,1)</f>
        <v/>
      </c>
      <c r="V43" s="2341"/>
      <c r="W43" s="2340" t="str">
        <f>MID(入力シート!$AT464,COLUMN(L$1)/2,1)</f>
        <v/>
      </c>
      <c r="X43" s="2341"/>
      <c r="Y43" s="2340" t="str">
        <f>MID(入力シート!$AT464,COLUMN(N$1)/2,1)</f>
        <v/>
      </c>
      <c r="Z43" s="2341"/>
      <c r="AA43" s="2340" t="str">
        <f>MID(入力シート!$AT464,COLUMN(P$1)/2,1)</f>
        <v/>
      </c>
      <c r="AB43" s="2341"/>
      <c r="AC43" s="2340" t="str">
        <f>MID(入力シート!$AT464,COLUMN(R$1)/2,1)</f>
        <v/>
      </c>
      <c r="AD43" s="2341"/>
      <c r="AE43" s="2340" t="str">
        <f>MID(入力シート!$AT464,COLUMN(T$1)/2,1)</f>
        <v/>
      </c>
      <c r="AF43" s="2341"/>
      <c r="AG43" s="2340" t="str">
        <f>MID(入力シート!$AT464,COLUMN(V$1)/2,1)</f>
        <v/>
      </c>
      <c r="AH43" s="2341"/>
      <c r="AI43" s="2340" t="str">
        <f>MID(入力シート!$AT464,COLUMN(X$1)/2,1)</f>
        <v/>
      </c>
      <c r="AJ43" s="2341"/>
      <c r="AK43" s="2340" t="str">
        <f>MID(入力シート!$AT464,COLUMN(Z$1)/2,1)</f>
        <v/>
      </c>
      <c r="AL43" s="2341"/>
      <c r="AM43" s="2340" t="str">
        <f>MID(入力シート!$AT464,COLUMN(AB$1)/2,1)</f>
        <v/>
      </c>
      <c r="AN43" s="2341"/>
      <c r="AO43" s="2340" t="str">
        <f>MID(入力シート!$AT464,COLUMN(AD$1)/2,1)</f>
        <v/>
      </c>
      <c r="AP43" s="2341"/>
      <c r="AQ43" s="2340" t="str">
        <f>MID(入力シート!$AT464,COLUMN(AF$1)/2,1)</f>
        <v/>
      </c>
      <c r="AR43" s="2341"/>
      <c r="AS43" s="2340" t="str">
        <f>MID(入力シート!$AT464,COLUMN(AH$1)/2,1)</f>
        <v/>
      </c>
      <c r="AT43" s="2341"/>
      <c r="AU43" s="2340" t="str">
        <f>MID(入力シート!$AT464,COLUMN(AJ$1)/2,1)</f>
        <v/>
      </c>
      <c r="AV43" s="2341"/>
      <c r="AW43" s="2340" t="str">
        <f>MID(入力シート!$AT464,COLUMN(AL$1)/2,1)</f>
        <v/>
      </c>
      <c r="AX43" s="2341"/>
      <c r="AY43" s="2340" t="str">
        <f>MID(入力シート!$AT464,COLUMN(AN$1)/2,1)</f>
        <v/>
      </c>
      <c r="AZ43" s="2342"/>
    </row>
    <row r="44" spans="1:54" ht="40.5" customHeight="1" thickTop="1" thickBot="1">
      <c r="A44" s="2333"/>
      <c r="B44" s="2333"/>
      <c r="C44" s="2358" t="s">
        <v>927</v>
      </c>
      <c r="D44" s="2359"/>
      <c r="E44" s="2359"/>
      <c r="F44" s="2359"/>
      <c r="G44" s="2359"/>
      <c r="H44" s="2359"/>
      <c r="I44" s="2359"/>
      <c r="J44" s="2359"/>
      <c r="K44" s="2360"/>
      <c r="L44" s="2360"/>
      <c r="M44" s="2343" t="str">
        <f>MID(入力シート!$AT465,COLUMN(B$1)/2,1)</f>
        <v/>
      </c>
      <c r="N44" s="2344"/>
      <c r="O44" s="2344" t="str">
        <f>MID(入力シート!$AT465,COLUMN(D$1)/2,1)</f>
        <v/>
      </c>
      <c r="P44" s="2344"/>
      <c r="Q44" s="2344" t="str">
        <f>MID(入力シート!$AT465,COLUMN(F$1)/2,1)</f>
        <v/>
      </c>
      <c r="R44" s="2344"/>
      <c r="S44" s="2344" t="str">
        <f>MID(入力シート!$AT465,COLUMN(H$1)/2,1)</f>
        <v/>
      </c>
      <c r="T44" s="2344"/>
      <c r="U44" s="2344" t="str">
        <f>MID(入力シート!$AT465,COLUMN(J$1)/2,1)</f>
        <v/>
      </c>
      <c r="V44" s="2344"/>
      <c r="W44" s="2344" t="str">
        <f>MID(入力シート!$AT465,COLUMN(L$1)/2,1)</f>
        <v/>
      </c>
      <c r="X44" s="2344"/>
      <c r="Y44" s="2344" t="str">
        <f>MID(入力シート!$AT465,COLUMN(N$1)/2,1)</f>
        <v/>
      </c>
      <c r="Z44" s="2344"/>
      <c r="AA44" s="2344" t="str">
        <f>MID(入力シート!$AT465,COLUMN(P$1)/2,1)</f>
        <v/>
      </c>
      <c r="AB44" s="240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row>
    <row r="45" spans="1:54" ht="19.149999999999999" customHeight="1" thickTop="1" thickBot="1">
      <c r="A45" s="2333">
        <v>3</v>
      </c>
      <c r="B45" s="2333"/>
      <c r="C45" s="2335" t="str">
        <f>C39</f>
        <v>発注年
（西暦）</v>
      </c>
      <c r="D45" s="2336"/>
      <c r="E45" s="2336"/>
      <c r="F45" s="2336"/>
      <c r="G45" s="2336"/>
      <c r="H45" s="2336"/>
      <c r="I45" s="2336"/>
      <c r="J45" s="2336"/>
      <c r="K45" s="2337"/>
      <c r="L45" s="2337"/>
      <c r="M45" s="2335" t="s">
        <v>64</v>
      </c>
      <c r="N45" s="2336"/>
      <c r="O45" s="2336"/>
      <c r="P45" s="2336"/>
      <c r="Q45" s="2336"/>
      <c r="R45" s="2336"/>
      <c r="S45" s="2336"/>
      <c r="T45" s="2336"/>
      <c r="U45" s="2336"/>
      <c r="V45" s="2336"/>
      <c r="W45" s="2336"/>
      <c r="X45" s="2336"/>
      <c r="Y45" s="2336"/>
      <c r="Z45" s="2336"/>
      <c r="AA45" s="2336"/>
      <c r="AB45" s="2336"/>
      <c r="AC45" s="2336"/>
      <c r="AD45" s="2336"/>
      <c r="AE45" s="2336"/>
      <c r="AF45" s="2336"/>
      <c r="AG45" s="2336"/>
      <c r="AH45" s="2336"/>
      <c r="AI45" s="2336"/>
      <c r="AJ45" s="2336"/>
      <c r="AK45" s="2336"/>
      <c r="AL45" s="2336"/>
      <c r="AM45" s="2336"/>
      <c r="AN45" s="2336"/>
      <c r="AO45" s="2336"/>
      <c r="AP45" s="2336"/>
      <c r="AQ45" s="2336"/>
      <c r="AR45" s="2336"/>
      <c r="AS45" s="2336"/>
      <c r="AT45" s="2336"/>
      <c r="AU45" s="2336"/>
      <c r="AV45" s="2336"/>
      <c r="AW45" s="2336"/>
      <c r="AX45" s="2336"/>
      <c r="AY45" s="2336"/>
      <c r="AZ45" s="2361"/>
    </row>
    <row r="46" spans="1:54" ht="40.5" customHeight="1" thickTop="1" thickBot="1">
      <c r="A46" s="2333"/>
      <c r="B46" s="2334"/>
      <c r="C46" s="2338" t="str">
        <f>MID(TEXT(入力シート!$C466,"????"),COLUMN(B$1)/2,1)</f>
        <v xml:space="preserve"> </v>
      </c>
      <c r="D46" s="2339"/>
      <c r="E46" s="2345" t="str">
        <f>MID(TEXT(入力シート!$C466,"????"),COLUMN(D$1)/2,1)</f>
        <v xml:space="preserve"> </v>
      </c>
      <c r="F46" s="2339"/>
      <c r="G46" s="2345" t="str">
        <f>MID(TEXT(入力シート!$C466,"????"),COLUMN(F$1)/2,1)</f>
        <v xml:space="preserve"> </v>
      </c>
      <c r="H46" s="2339"/>
      <c r="I46" s="2345" t="str">
        <f>MID(TEXT(入力シート!$C466,"????"),COLUMN(H$1)/2,1)</f>
        <v xml:space="preserve"> </v>
      </c>
      <c r="J46" s="2346"/>
      <c r="K46" s="2347" t="s">
        <v>65</v>
      </c>
      <c r="L46" s="2348"/>
      <c r="M46" s="2349" t="str">
        <f>MID(入力シート!$AT466,COLUMN(B$1)/2,1)</f>
        <v/>
      </c>
      <c r="N46" s="2341"/>
      <c r="O46" s="2340" t="str">
        <f>MID(入力シート!$AT466,COLUMN(D$1)/2,1)</f>
        <v/>
      </c>
      <c r="P46" s="2341"/>
      <c r="Q46" s="2340" t="str">
        <f>MID(入力シート!$AT466,COLUMN(F$1)/2,1)</f>
        <v/>
      </c>
      <c r="R46" s="2341"/>
      <c r="S46" s="2340" t="str">
        <f>MID(入力シート!$AT466,COLUMN(H$1)/2,1)</f>
        <v/>
      </c>
      <c r="T46" s="2341"/>
      <c r="U46" s="2340" t="str">
        <f>MID(入力シート!$AT466,COLUMN(J$1)/2,1)</f>
        <v/>
      </c>
      <c r="V46" s="2341"/>
      <c r="W46" s="2340" t="str">
        <f>MID(入力シート!$AT466,COLUMN(L$1)/2,1)</f>
        <v/>
      </c>
      <c r="X46" s="2341"/>
      <c r="Y46" s="2340" t="str">
        <f>MID(入力シート!$AT466,COLUMN(N$1)/2,1)</f>
        <v/>
      </c>
      <c r="Z46" s="2341"/>
      <c r="AA46" s="2340" t="str">
        <f>MID(入力シート!$AT466,COLUMN(P$1)/2,1)</f>
        <v/>
      </c>
      <c r="AB46" s="2341"/>
      <c r="AC46" s="2340" t="str">
        <f>MID(入力シート!$AT466,COLUMN(R$1)/2,1)</f>
        <v/>
      </c>
      <c r="AD46" s="2341"/>
      <c r="AE46" s="2340" t="str">
        <f>MID(入力シート!$AT466,COLUMN(T$1)/2,1)</f>
        <v/>
      </c>
      <c r="AF46" s="2341"/>
      <c r="AG46" s="2340" t="str">
        <f>MID(入力シート!$AT466,COLUMN(V$1)/2,1)</f>
        <v/>
      </c>
      <c r="AH46" s="2341"/>
      <c r="AI46" s="2340" t="str">
        <f>MID(入力シート!$AT466,COLUMN(X$1)/2,1)</f>
        <v/>
      </c>
      <c r="AJ46" s="2341"/>
      <c r="AK46" s="2340" t="str">
        <f>MID(入力シート!$AT466,COLUMN(Z$1)/2,1)</f>
        <v/>
      </c>
      <c r="AL46" s="2341"/>
      <c r="AM46" s="2340" t="str">
        <f>MID(入力シート!$AT466,COLUMN(AB$1)/2,1)</f>
        <v/>
      </c>
      <c r="AN46" s="2341"/>
      <c r="AO46" s="2340" t="str">
        <f>MID(入力シート!$AT466,COLUMN(AD$1)/2,1)</f>
        <v/>
      </c>
      <c r="AP46" s="2341"/>
      <c r="AQ46" s="2340" t="str">
        <f>MID(入力シート!$AT466,COLUMN(AF$1)/2,1)</f>
        <v/>
      </c>
      <c r="AR46" s="2341"/>
      <c r="AS46" s="2340" t="str">
        <f>MID(入力シート!$AT466,COLUMN(AH$1)/2,1)</f>
        <v/>
      </c>
      <c r="AT46" s="2341"/>
      <c r="AU46" s="2340" t="str">
        <f>MID(入力シート!$AT466,COLUMN(AJ$1)/2,1)</f>
        <v/>
      </c>
      <c r="AV46" s="2341"/>
      <c r="AW46" s="2340" t="str">
        <f>MID(入力シート!$AT466,COLUMN(AL$1)/2,1)</f>
        <v/>
      </c>
      <c r="AX46" s="2341"/>
      <c r="AY46" s="2340" t="str">
        <f>MID(入力シート!$AT466,COLUMN(AN$1)/2,1)</f>
        <v/>
      </c>
      <c r="AZ46" s="2342"/>
    </row>
    <row r="47" spans="1:54" ht="40.5" customHeight="1" thickTop="1" thickBot="1">
      <c r="A47" s="2333"/>
      <c r="B47" s="2333"/>
      <c r="C47" s="2358" t="s">
        <v>927</v>
      </c>
      <c r="D47" s="2359"/>
      <c r="E47" s="2359"/>
      <c r="F47" s="2359"/>
      <c r="G47" s="2359"/>
      <c r="H47" s="2359"/>
      <c r="I47" s="2359"/>
      <c r="J47" s="2359"/>
      <c r="K47" s="2360"/>
      <c r="L47" s="2360"/>
      <c r="M47" s="2343" t="str">
        <f>MID(入力シート!$AT467,COLUMN(B$1)/2,1)</f>
        <v/>
      </c>
      <c r="N47" s="2344"/>
      <c r="O47" s="2344" t="str">
        <f>MID(入力シート!$AT467,COLUMN(D$1)/2,1)</f>
        <v/>
      </c>
      <c r="P47" s="2344"/>
      <c r="Q47" s="2344" t="str">
        <f>MID(入力シート!$AT467,COLUMN(F$1)/2,1)</f>
        <v/>
      </c>
      <c r="R47" s="2344"/>
      <c r="S47" s="2344" t="str">
        <f>MID(入力シート!$AT467,COLUMN(H$1)/2,1)</f>
        <v/>
      </c>
      <c r="T47" s="2344"/>
      <c r="U47" s="2344" t="str">
        <f>MID(入力シート!$AT467,COLUMN(J$1)/2,1)</f>
        <v/>
      </c>
      <c r="V47" s="2344"/>
      <c r="W47" s="2344" t="str">
        <f>MID(入力シート!$AT467,COLUMN(L$1)/2,1)</f>
        <v/>
      </c>
      <c r="X47" s="2344"/>
      <c r="Y47" s="2344" t="str">
        <f>MID(入力シート!$AT467,COLUMN(N$1)/2,1)</f>
        <v/>
      </c>
      <c r="Z47" s="2344"/>
      <c r="AA47" s="2344" t="str">
        <f>MID(入力シート!$AT467,COLUMN(P$1)/2,1)</f>
        <v/>
      </c>
      <c r="AB47" s="240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row>
    <row r="48" spans="1:54" ht="19.350000000000001" customHeight="1" thickTop="1">
      <c r="T48" s="398"/>
      <c r="U48" s="398"/>
      <c r="V48" s="398"/>
      <c r="W48" s="398"/>
      <c r="X48" s="398"/>
      <c r="Y48" s="398"/>
      <c r="Z48" s="398"/>
      <c r="AA48" s="398"/>
      <c r="AB48" s="398"/>
      <c r="AM48" s="618"/>
      <c r="AN48" s="618"/>
      <c r="AO48" s="618"/>
      <c r="AP48" s="618"/>
      <c r="AQ48" s="618"/>
      <c r="AR48" s="618"/>
      <c r="AS48" s="618"/>
      <c r="AT48" s="618"/>
      <c r="AU48" s="618"/>
      <c r="AV48" s="618"/>
      <c r="AW48" s="618"/>
      <c r="AX48" s="618"/>
      <c r="AY48" s="618"/>
      <c r="AZ48" s="618"/>
      <c r="BA48" s="618"/>
      <c r="BB48" s="618"/>
    </row>
    <row r="49" spans="1:54" ht="19.149999999999999" customHeight="1">
      <c r="A49" s="400"/>
      <c r="B49" s="400"/>
      <c r="C49" s="400"/>
      <c r="D49" s="400"/>
      <c r="E49" s="400"/>
      <c r="F49" s="400"/>
      <c r="G49" s="400"/>
      <c r="H49" s="400"/>
      <c r="I49" s="400"/>
      <c r="J49" s="401"/>
      <c r="K49" s="401"/>
      <c r="L49" s="380"/>
      <c r="AM49" s="2327" t="s">
        <v>15</v>
      </c>
      <c r="AN49" s="2328"/>
      <c r="AO49" s="2328"/>
      <c r="AP49" s="2328"/>
      <c r="AQ49" s="2328"/>
      <c r="AR49" s="2328"/>
      <c r="AS49" s="2328"/>
      <c r="AT49" s="2329"/>
      <c r="AU49" s="2330" t="s">
        <v>1268</v>
      </c>
      <c r="AV49" s="2331"/>
      <c r="AW49" s="2331"/>
      <c r="AX49" s="2331"/>
      <c r="AY49" s="2331"/>
      <c r="AZ49" s="2331"/>
      <c r="BA49" s="2331"/>
      <c r="BB49" s="2332"/>
    </row>
    <row r="50" spans="1:54" ht="19.899999999999999" customHeight="1">
      <c r="A50" s="400"/>
      <c r="B50" s="400"/>
      <c r="C50" s="400"/>
      <c r="D50" s="400"/>
      <c r="E50" s="400"/>
      <c r="F50" s="400"/>
      <c r="G50" s="400"/>
      <c r="H50" s="400"/>
      <c r="I50" s="400"/>
      <c r="J50" s="401"/>
      <c r="K50" s="401"/>
      <c r="L50" s="380"/>
      <c r="AM50" s="2111"/>
      <c r="AN50" s="2112"/>
      <c r="AO50" s="2112"/>
      <c r="AP50" s="2112"/>
      <c r="AQ50" s="2112"/>
      <c r="AR50" s="2112"/>
      <c r="AS50" s="2112"/>
      <c r="AT50" s="2113"/>
      <c r="AU50" s="2410"/>
      <c r="AV50" s="2411"/>
      <c r="AW50" s="2414"/>
      <c r="AX50" s="2411"/>
      <c r="AY50" s="2414"/>
      <c r="AZ50" s="2411"/>
      <c r="BA50" s="2414"/>
      <c r="BB50" s="2416"/>
    </row>
    <row r="51" spans="1:54" ht="19.899999999999999" customHeight="1">
      <c r="AM51" s="2114"/>
      <c r="AN51" s="2115"/>
      <c r="AO51" s="2115"/>
      <c r="AP51" s="2115"/>
      <c r="AQ51" s="2115"/>
      <c r="AR51" s="2115"/>
      <c r="AS51" s="2115"/>
      <c r="AT51" s="2116"/>
      <c r="AU51" s="2412"/>
      <c r="AV51" s="2413"/>
      <c r="AW51" s="2415"/>
      <c r="AX51" s="2413"/>
      <c r="AY51" s="2415"/>
      <c r="AZ51" s="2413"/>
      <c r="BA51" s="2415"/>
      <c r="BB51" s="2417"/>
    </row>
    <row r="52" spans="1:54" ht="15" customHeight="1"/>
    <row r="53" spans="1:54" ht="15" customHeight="1"/>
    <row r="54" spans="1:54" ht="17.100000000000001" customHeight="1"/>
    <row r="55" spans="1:54" ht="17.100000000000001" customHeight="1"/>
    <row r="56" spans="1:54" ht="17.100000000000001" customHeight="1"/>
    <row r="57" spans="1:54" ht="17.100000000000001" customHeight="1"/>
    <row r="58" spans="1:54" ht="17.100000000000001" customHeight="1"/>
    <row r="59" spans="1:54" ht="17.100000000000001" customHeight="1"/>
    <row r="60" spans="1:54" ht="16.5" customHeight="1"/>
  </sheetData>
  <sheetProtection algorithmName="SHA-512" hashValue="XdatY27nUsDcREoVlwjkebDZb8eepXqDmDG7IS5b8bR3hYq440NNYODbxSh5Hx3m7pb9Iya3a/llSz18Sqd9YQ==" saltValue="zS8hb2c31Ds0APoNIsxBGg==" spinCount="100000" sheet="1" selectLockedCells="1"/>
  <mergeCells count="422">
    <mergeCell ref="A6:X6"/>
    <mergeCell ref="AA6:BB6"/>
    <mergeCell ref="AM7:BB7"/>
    <mergeCell ref="A28:B29"/>
    <mergeCell ref="C28:D29"/>
    <mergeCell ref="A23:Z24"/>
    <mergeCell ref="E28:F29"/>
    <mergeCell ref="M28:N29"/>
    <mergeCell ref="O28:P29"/>
    <mergeCell ref="Q28:R29"/>
    <mergeCell ref="AO26:AP27"/>
    <mergeCell ref="S26:T27"/>
    <mergeCell ref="U26:V27"/>
    <mergeCell ref="W26:X27"/>
    <mergeCell ref="G28:H29"/>
    <mergeCell ref="I28:J29"/>
    <mergeCell ref="K28:L29"/>
    <mergeCell ref="AI26:AJ27"/>
    <mergeCell ref="AK26:AL27"/>
    <mergeCell ref="AM26:AN27"/>
    <mergeCell ref="U28:V29"/>
    <mergeCell ref="W28:X29"/>
    <mergeCell ref="S28:T29"/>
    <mergeCell ref="I14:X14"/>
    <mergeCell ref="AM13:BB13"/>
    <mergeCell ref="Q26:R27"/>
    <mergeCell ref="I15:X15"/>
    <mergeCell ref="S20:T20"/>
    <mergeCell ref="G15:H15"/>
    <mergeCell ref="Q21:R21"/>
    <mergeCell ref="AC21:AD21"/>
    <mergeCell ref="AE21:AF21"/>
    <mergeCell ref="AM17:BB17"/>
    <mergeCell ref="AA15:AB15"/>
    <mergeCell ref="AC15:AD15"/>
    <mergeCell ref="AK13:AL13"/>
    <mergeCell ref="AE15:AF15"/>
    <mergeCell ref="AG15:AH15"/>
    <mergeCell ref="BA26:BB27"/>
    <mergeCell ref="AG20:AH20"/>
    <mergeCell ref="G17:H17"/>
    <mergeCell ref="I17:X17"/>
    <mergeCell ref="AA17:AB17"/>
    <mergeCell ref="AC17:AD17"/>
    <mergeCell ref="AQ20:AR20"/>
    <mergeCell ref="AO21:AP21"/>
    <mergeCell ref="AR21:AT21"/>
    <mergeCell ref="AK21:AL21"/>
    <mergeCell ref="A2:BB3"/>
    <mergeCell ref="A25:BB25"/>
    <mergeCell ref="A26:B27"/>
    <mergeCell ref="C26:D27"/>
    <mergeCell ref="E26:F27"/>
    <mergeCell ref="G26:H27"/>
    <mergeCell ref="I26:J27"/>
    <mergeCell ref="K26:L27"/>
    <mergeCell ref="M26:N27"/>
    <mergeCell ref="O26:P27"/>
    <mergeCell ref="AK20:AL20"/>
    <mergeCell ref="AI20:AJ20"/>
    <mergeCell ref="A20:B20"/>
    <mergeCell ref="C21:D21"/>
    <mergeCell ref="E21:F21"/>
    <mergeCell ref="G21:H21"/>
    <mergeCell ref="C20:D20"/>
    <mergeCell ref="AA26:AB27"/>
    <mergeCell ref="AC26:AD27"/>
    <mergeCell ref="AE26:AF27"/>
    <mergeCell ref="AG26:AH27"/>
    <mergeCell ref="U20:V20"/>
    <mergeCell ref="A21:B21"/>
    <mergeCell ref="AK16:AL16"/>
    <mergeCell ref="M34:N35"/>
    <mergeCell ref="U34:V35"/>
    <mergeCell ref="W34:X35"/>
    <mergeCell ref="O34:P35"/>
    <mergeCell ref="Q34:R35"/>
    <mergeCell ref="S34:T35"/>
    <mergeCell ref="C30:D31"/>
    <mergeCell ref="E30:F31"/>
    <mergeCell ref="G30:H31"/>
    <mergeCell ref="I30:J31"/>
    <mergeCell ref="K30:L31"/>
    <mergeCell ref="G32:H33"/>
    <mergeCell ref="I32:J33"/>
    <mergeCell ref="K32:L33"/>
    <mergeCell ref="E34:F35"/>
    <mergeCell ref="G34:H35"/>
    <mergeCell ref="I34:J35"/>
    <mergeCell ref="K34:L35"/>
    <mergeCell ref="U30:V31"/>
    <mergeCell ref="M30:N31"/>
    <mergeCell ref="O30:P31"/>
    <mergeCell ref="Q30:R31"/>
    <mergeCell ref="S30:T31"/>
    <mergeCell ref="W30:X31"/>
    <mergeCell ref="A34:B35"/>
    <mergeCell ref="C34:D35"/>
    <mergeCell ref="AS30:AT31"/>
    <mergeCell ref="Y30:Z31"/>
    <mergeCell ref="AA30:AB31"/>
    <mergeCell ref="AC30:AD31"/>
    <mergeCell ref="AE30:AF31"/>
    <mergeCell ref="AG30:AH31"/>
    <mergeCell ref="AI30:AJ31"/>
    <mergeCell ref="AK30:AL31"/>
    <mergeCell ref="AM30:AN31"/>
    <mergeCell ref="AO30:AP31"/>
    <mergeCell ref="A30:B31"/>
    <mergeCell ref="AG32:AH33"/>
    <mergeCell ref="AI32:AJ33"/>
    <mergeCell ref="M32:N33"/>
    <mergeCell ref="O32:P33"/>
    <mergeCell ref="Q32:R33"/>
    <mergeCell ref="S32:T33"/>
    <mergeCell ref="U32:V33"/>
    <mergeCell ref="W32:X33"/>
    <mergeCell ref="A32:B33"/>
    <mergeCell ref="C32:D33"/>
    <mergeCell ref="E32:F33"/>
    <mergeCell ref="AU49:BB49"/>
    <mergeCell ref="AU50:AV51"/>
    <mergeCell ref="AW50:AX51"/>
    <mergeCell ref="AY50:AZ51"/>
    <mergeCell ref="BA50:BB51"/>
    <mergeCell ref="AM49:AT51"/>
    <mergeCell ref="W44:X44"/>
    <mergeCell ref="AG46:AH46"/>
    <mergeCell ref="AI46:AJ46"/>
    <mergeCell ref="AK46:AL46"/>
    <mergeCell ref="AM46:AN46"/>
    <mergeCell ref="AO46:AP46"/>
    <mergeCell ref="AQ46:AR46"/>
    <mergeCell ref="Y44:Z44"/>
    <mergeCell ref="AA44:AB44"/>
    <mergeCell ref="M45:AZ45"/>
    <mergeCell ref="S47:T47"/>
    <mergeCell ref="U47:V47"/>
    <mergeCell ref="W47:X47"/>
    <mergeCell ref="Y47:Z47"/>
    <mergeCell ref="AA47:AB47"/>
    <mergeCell ref="A39:B41"/>
    <mergeCell ref="M39:AZ39"/>
    <mergeCell ref="M41:N41"/>
    <mergeCell ref="O41:P41"/>
    <mergeCell ref="Q41:R41"/>
    <mergeCell ref="S41:T41"/>
    <mergeCell ref="U41:V41"/>
    <mergeCell ref="W41:X41"/>
    <mergeCell ref="K40:L40"/>
    <mergeCell ref="Y41:Z41"/>
    <mergeCell ref="AA41:AB41"/>
    <mergeCell ref="E40:F40"/>
    <mergeCell ref="G40:H40"/>
    <mergeCell ref="AY40:AZ40"/>
    <mergeCell ref="C41:L41"/>
    <mergeCell ref="C39:L39"/>
    <mergeCell ref="C40:D40"/>
    <mergeCell ref="U40:V40"/>
    <mergeCell ref="AW40:AX40"/>
    <mergeCell ref="AE40:AF40"/>
    <mergeCell ref="AG40:AH40"/>
    <mergeCell ref="AI40:AJ40"/>
    <mergeCell ref="AK40:AL40"/>
    <mergeCell ref="AM40:AN40"/>
    <mergeCell ref="A15:B15"/>
    <mergeCell ref="C15:D15"/>
    <mergeCell ref="E15:F15"/>
    <mergeCell ref="I40:J40"/>
    <mergeCell ref="M40:N40"/>
    <mergeCell ref="O40:P40"/>
    <mergeCell ref="Q40:R40"/>
    <mergeCell ref="S40:T40"/>
    <mergeCell ref="S21:T21"/>
    <mergeCell ref="I21:J21"/>
    <mergeCell ref="I20:J20"/>
    <mergeCell ref="K20:L20"/>
    <mergeCell ref="M20:N20"/>
    <mergeCell ref="O20:P20"/>
    <mergeCell ref="Q20:R20"/>
    <mergeCell ref="K21:L21"/>
    <mergeCell ref="M21:N21"/>
    <mergeCell ref="O21:P21"/>
    <mergeCell ref="C16:D16"/>
    <mergeCell ref="E16:F16"/>
    <mergeCell ref="G16:H16"/>
    <mergeCell ref="A17:B17"/>
    <mergeCell ref="C17:D17"/>
    <mergeCell ref="E17:F17"/>
    <mergeCell ref="A16:B16"/>
    <mergeCell ref="I16:X16"/>
    <mergeCell ref="AA16:AB16"/>
    <mergeCell ref="AA20:AB20"/>
    <mergeCell ref="AC20:AD20"/>
    <mergeCell ref="AE20:AF20"/>
    <mergeCell ref="A19:X19"/>
    <mergeCell ref="AG17:AH17"/>
    <mergeCell ref="AE17:AF17"/>
    <mergeCell ref="E20:F20"/>
    <mergeCell ref="G20:H20"/>
    <mergeCell ref="W20:X20"/>
    <mergeCell ref="A11:B11"/>
    <mergeCell ref="C11:D11"/>
    <mergeCell ref="E11:F11"/>
    <mergeCell ref="G11:H11"/>
    <mergeCell ref="I11:X11"/>
    <mergeCell ref="AA11:AB11"/>
    <mergeCell ref="AC11:AD11"/>
    <mergeCell ref="AC14:AD14"/>
    <mergeCell ref="AE14:AF14"/>
    <mergeCell ref="A12:B12"/>
    <mergeCell ref="C12:D12"/>
    <mergeCell ref="E12:F12"/>
    <mergeCell ref="G12:H12"/>
    <mergeCell ref="I12:X12"/>
    <mergeCell ref="AA12:AB12"/>
    <mergeCell ref="AC12:AD12"/>
    <mergeCell ref="A13:B13"/>
    <mergeCell ref="A14:B14"/>
    <mergeCell ref="C14:D14"/>
    <mergeCell ref="C13:D13"/>
    <mergeCell ref="E13:F13"/>
    <mergeCell ref="G13:H13"/>
    <mergeCell ref="E14:F14"/>
    <mergeCell ref="G14:H14"/>
    <mergeCell ref="AE9:AF9"/>
    <mergeCell ref="AG9:AH9"/>
    <mergeCell ref="AM8:BB8"/>
    <mergeCell ref="A9:B9"/>
    <mergeCell ref="C9:D9"/>
    <mergeCell ref="AE7:AL7"/>
    <mergeCell ref="AI8:AJ8"/>
    <mergeCell ref="AK8:AL8"/>
    <mergeCell ref="A7:H7"/>
    <mergeCell ref="A8:B8"/>
    <mergeCell ref="C8:D8"/>
    <mergeCell ref="E8:F8"/>
    <mergeCell ref="G8:H8"/>
    <mergeCell ref="I8:X8"/>
    <mergeCell ref="AA8:AB8"/>
    <mergeCell ref="AC8:AD8"/>
    <mergeCell ref="AM9:BB9"/>
    <mergeCell ref="AA7:AD7"/>
    <mergeCell ref="AE8:AF8"/>
    <mergeCell ref="AG8:AH8"/>
    <mergeCell ref="I7:X7"/>
    <mergeCell ref="AK12:AL12"/>
    <mergeCell ref="AI13:AJ13"/>
    <mergeCell ref="A5:X5"/>
    <mergeCell ref="AA5:BB5"/>
    <mergeCell ref="A10:B10"/>
    <mergeCell ref="C10:D10"/>
    <mergeCell ref="E10:F10"/>
    <mergeCell ref="G10:H10"/>
    <mergeCell ref="I10:X10"/>
    <mergeCell ref="AA10:AB10"/>
    <mergeCell ref="AC10:AD10"/>
    <mergeCell ref="AE10:AF10"/>
    <mergeCell ref="AG10:AH10"/>
    <mergeCell ref="AM10:BB10"/>
    <mergeCell ref="AI9:AJ9"/>
    <mergeCell ref="AK9:AL9"/>
    <mergeCell ref="AI10:AJ10"/>
    <mergeCell ref="AK10:AL10"/>
    <mergeCell ref="E9:F9"/>
    <mergeCell ref="G9:H9"/>
    <mergeCell ref="I9:X9"/>
    <mergeCell ref="AA9:AB9"/>
    <mergeCell ref="AC9:AD9"/>
    <mergeCell ref="AM11:BB11"/>
    <mergeCell ref="AM12:BB12"/>
    <mergeCell ref="AE13:AF13"/>
    <mergeCell ref="AG13:AH13"/>
    <mergeCell ref="AE11:AF11"/>
    <mergeCell ref="AG11:AH11"/>
    <mergeCell ref="BA21:BB21"/>
    <mergeCell ref="AY20:AZ20"/>
    <mergeCell ref="AU21:AV21"/>
    <mergeCell ref="AW21:AX21"/>
    <mergeCell ref="AY21:AZ21"/>
    <mergeCell ref="AE16:AF16"/>
    <mergeCell ref="AG16:AH16"/>
    <mergeCell ref="AI14:AJ14"/>
    <mergeCell ref="AI15:AJ15"/>
    <mergeCell ref="AK15:AL15"/>
    <mergeCell ref="AI16:AJ16"/>
    <mergeCell ref="AI11:AJ11"/>
    <mergeCell ref="AK11:AL11"/>
    <mergeCell ref="AE12:AF12"/>
    <mergeCell ref="AG12:AH12"/>
    <mergeCell ref="AG14:AH14"/>
    <mergeCell ref="AK14:AL14"/>
    <mergeCell ref="AI12:AJ12"/>
    <mergeCell ref="AI21:AJ21"/>
    <mergeCell ref="BA30:BB31"/>
    <mergeCell ref="I13:X13"/>
    <mergeCell ref="AA13:AB13"/>
    <mergeCell ref="AA14:AB14"/>
    <mergeCell ref="BA20:BB20"/>
    <mergeCell ref="AM20:AN20"/>
    <mergeCell ref="AO20:AP20"/>
    <mergeCell ref="AA19:BB19"/>
    <mergeCell ref="AC16:AD16"/>
    <mergeCell ref="AS20:AT20"/>
    <mergeCell ref="AU20:AV20"/>
    <mergeCell ref="AW20:AX20"/>
    <mergeCell ref="AM14:BB14"/>
    <mergeCell ref="AM15:BB15"/>
    <mergeCell ref="AM16:BB16"/>
    <mergeCell ref="AI17:AJ17"/>
    <mergeCell ref="AK17:AL17"/>
    <mergeCell ref="AG21:AH21"/>
    <mergeCell ref="AM21:AN21"/>
    <mergeCell ref="AU28:AV29"/>
    <mergeCell ref="Y28:Z29"/>
    <mergeCell ref="AA21:AB21"/>
    <mergeCell ref="AU30:AV31"/>
    <mergeCell ref="AC13:AD13"/>
    <mergeCell ref="O43:P43"/>
    <mergeCell ref="Q43:R43"/>
    <mergeCell ref="S43:T43"/>
    <mergeCell ref="U43:V43"/>
    <mergeCell ref="W43:X43"/>
    <mergeCell ref="Y43:Z43"/>
    <mergeCell ref="AA43:AB43"/>
    <mergeCell ref="AU32:AV33"/>
    <mergeCell ref="Y32:Z33"/>
    <mergeCell ref="AA32:AB33"/>
    <mergeCell ref="AC32:AD33"/>
    <mergeCell ref="AE32:AF33"/>
    <mergeCell ref="AK32:AL33"/>
    <mergeCell ref="AM32:AN33"/>
    <mergeCell ref="AO32:AP33"/>
    <mergeCell ref="AQ32:AR33"/>
    <mergeCell ref="AS32:AT33"/>
    <mergeCell ref="W40:X40"/>
    <mergeCell ref="AS40:AT40"/>
    <mergeCell ref="AU40:AV40"/>
    <mergeCell ref="AO40:AP40"/>
    <mergeCell ref="AQ40:AR40"/>
    <mergeCell ref="Y40:Z40"/>
    <mergeCell ref="BA32:BB33"/>
    <mergeCell ref="AW26:AX27"/>
    <mergeCell ref="AY26:AZ27"/>
    <mergeCell ref="A37:AZ38"/>
    <mergeCell ref="AW32:AX33"/>
    <mergeCell ref="AC43:AD43"/>
    <mergeCell ref="AE43:AF43"/>
    <mergeCell ref="AG43:AH43"/>
    <mergeCell ref="O44:P44"/>
    <mergeCell ref="Q44:R44"/>
    <mergeCell ref="S44:T44"/>
    <mergeCell ref="U44:V44"/>
    <mergeCell ref="C44:L44"/>
    <mergeCell ref="AA40:AB40"/>
    <mergeCell ref="AC40:AD40"/>
    <mergeCell ref="AS28:AT29"/>
    <mergeCell ref="AU26:AV27"/>
    <mergeCell ref="Y26:Z27"/>
    <mergeCell ref="AQ30:AR31"/>
    <mergeCell ref="AK28:AL29"/>
    <mergeCell ref="AM28:AN29"/>
    <mergeCell ref="AO28:AP29"/>
    <mergeCell ref="AQ28:AR29"/>
    <mergeCell ref="A42:B44"/>
    <mergeCell ref="AA28:AB29"/>
    <mergeCell ref="AC28:AD29"/>
    <mergeCell ref="AE28:AF29"/>
    <mergeCell ref="AG28:AH29"/>
    <mergeCell ref="AI28:AJ29"/>
    <mergeCell ref="AQ26:AR27"/>
    <mergeCell ref="AS26:AT27"/>
    <mergeCell ref="AA23:BB24"/>
    <mergeCell ref="BA28:BB29"/>
    <mergeCell ref="AW30:AX31"/>
    <mergeCell ref="AW28:AX29"/>
    <mergeCell ref="AY28:AZ29"/>
    <mergeCell ref="AY30:AZ31"/>
    <mergeCell ref="AY32:AZ33"/>
    <mergeCell ref="C47:L47"/>
    <mergeCell ref="M47:N47"/>
    <mergeCell ref="O47:P47"/>
    <mergeCell ref="Q47:R47"/>
    <mergeCell ref="AC46:AD46"/>
    <mergeCell ref="AE46:AF46"/>
    <mergeCell ref="AI43:AJ43"/>
    <mergeCell ref="AK43:AL43"/>
    <mergeCell ref="AM43:AN43"/>
    <mergeCell ref="AO43:AP43"/>
    <mergeCell ref="AQ43:AR43"/>
    <mergeCell ref="C42:L42"/>
    <mergeCell ref="M42:AZ42"/>
    <mergeCell ref="C43:D43"/>
    <mergeCell ref="E43:F43"/>
    <mergeCell ref="G43:H43"/>
    <mergeCell ref="I43:J43"/>
    <mergeCell ref="K43:L43"/>
    <mergeCell ref="M43:N43"/>
    <mergeCell ref="A45:B47"/>
    <mergeCell ref="C45:L45"/>
    <mergeCell ref="C46:D46"/>
    <mergeCell ref="AS43:AT43"/>
    <mergeCell ref="AU43:AV43"/>
    <mergeCell ref="AW43:AX43"/>
    <mergeCell ref="AY43:AZ43"/>
    <mergeCell ref="M44:N44"/>
    <mergeCell ref="AS46:AT46"/>
    <mergeCell ref="AU46:AV46"/>
    <mergeCell ref="AW46:AX46"/>
    <mergeCell ref="AY46:AZ46"/>
    <mergeCell ref="E46:F46"/>
    <mergeCell ref="G46:H46"/>
    <mergeCell ref="I46:J46"/>
    <mergeCell ref="K46:L46"/>
    <mergeCell ref="M46:N46"/>
    <mergeCell ref="O46:P46"/>
    <mergeCell ref="Q46:R46"/>
    <mergeCell ref="S46:T46"/>
    <mergeCell ref="U46:V46"/>
    <mergeCell ref="W46:X46"/>
    <mergeCell ref="Y46:Z46"/>
    <mergeCell ref="AA46:AB46"/>
  </mergeCells>
  <phoneticPr fontId="3"/>
  <printOptions horizontalCentered="1"/>
  <pageMargins left="0.39370078740157483" right="0.39370078740157483" top="0.31496062992125984" bottom="0" header="0.31496062992125984" footer="0"/>
  <pageSetup paperSize="9" scale="4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X76"/>
  <sheetViews>
    <sheetView showGridLines="0" view="pageBreakPreview" zoomScale="70" zoomScaleNormal="70" zoomScaleSheetLayoutView="70" zoomScalePageLayoutView="70" workbookViewId="0">
      <selection activeCell="D36" sqref="D36:G38"/>
    </sheetView>
  </sheetViews>
  <sheetFormatPr defaultColWidth="9" defaultRowHeight="27.95" customHeight="1"/>
  <cols>
    <col min="1" max="1" width="4.125" style="6" customWidth="1"/>
    <col min="2" max="2" width="9" style="6" customWidth="1"/>
    <col min="3" max="11" width="9" style="5"/>
    <col min="12" max="12" width="10.625" style="5" customWidth="1"/>
    <col min="13" max="13" width="9" style="5"/>
    <col min="14" max="14" width="9" style="5" customWidth="1"/>
    <col min="15" max="19" width="9" style="5"/>
    <col min="20" max="20" width="4.625" style="5" customWidth="1"/>
    <col min="21" max="21" width="9" style="5"/>
    <col min="22" max="22" width="4.625" style="5" customWidth="1"/>
    <col min="23" max="23" width="9" style="5"/>
    <col min="24" max="24" width="9" style="5" hidden="1" customWidth="1"/>
    <col min="25" max="16384" width="9" style="5"/>
  </cols>
  <sheetData>
    <row r="1" spans="1:23" s="2" customFormat="1" ht="24.95" customHeight="1">
      <c r="B1" s="23"/>
      <c r="C1" s="23"/>
      <c r="D1" s="23"/>
      <c r="E1" s="23"/>
      <c r="F1" s="2447" t="s">
        <v>306</v>
      </c>
      <c r="G1" s="2447"/>
      <c r="H1" s="2447"/>
      <c r="I1" s="2447"/>
      <c r="J1" s="2447"/>
      <c r="K1" s="2447"/>
      <c r="L1" s="2447"/>
      <c r="M1" s="2447"/>
      <c r="N1" s="2447"/>
      <c r="O1" s="2447"/>
      <c r="P1" s="2447"/>
      <c r="Q1" s="23"/>
      <c r="R1" s="2448" t="s">
        <v>1308</v>
      </c>
      <c r="S1" s="2448"/>
      <c r="T1" s="2448"/>
      <c r="U1" s="2448"/>
      <c r="V1" s="2448"/>
      <c r="W1" s="1"/>
    </row>
    <row r="2" spans="1:23" s="2" customFormat="1" ht="24.95" customHeight="1">
      <c r="A2" s="23"/>
      <c r="B2" s="23"/>
      <c r="C2" s="23"/>
      <c r="D2" s="23"/>
      <c r="E2" s="23"/>
      <c r="F2" s="2447"/>
      <c r="G2" s="2447"/>
      <c r="H2" s="2447"/>
      <c r="I2" s="2447"/>
      <c r="J2" s="2447"/>
      <c r="K2" s="2447"/>
      <c r="L2" s="2447"/>
      <c r="M2" s="2447"/>
      <c r="N2" s="2447"/>
      <c r="O2" s="2447"/>
      <c r="P2" s="2447"/>
      <c r="Q2" s="23"/>
      <c r="R2" s="2448"/>
      <c r="S2" s="2448"/>
      <c r="T2" s="2448"/>
      <c r="U2" s="2448"/>
      <c r="V2" s="2448"/>
      <c r="W2" s="1"/>
    </row>
    <row r="3" spans="1:23" s="2" customFormat="1" ht="24.95" customHeight="1">
      <c r="A3" s="23"/>
      <c r="B3" s="23"/>
      <c r="C3" s="23"/>
      <c r="D3" s="23"/>
      <c r="E3" s="23"/>
      <c r="F3" s="2447"/>
      <c r="G3" s="2447"/>
      <c r="H3" s="2447"/>
      <c r="I3" s="2447"/>
      <c r="J3" s="2447"/>
      <c r="K3" s="2447"/>
      <c r="L3" s="2447"/>
      <c r="M3" s="2447"/>
      <c r="N3" s="2447"/>
      <c r="O3" s="2447"/>
      <c r="P3" s="2447"/>
      <c r="Q3" s="23"/>
      <c r="R3" s="23"/>
      <c r="S3" s="23"/>
      <c r="T3" s="23"/>
      <c r="U3" s="23"/>
      <c r="V3" s="23"/>
      <c r="W3" s="1"/>
    </row>
    <row r="4" spans="1:23" ht="13.5">
      <c r="A4" s="3"/>
      <c r="B4" s="3"/>
      <c r="C4" s="4"/>
      <c r="D4" s="4"/>
      <c r="E4" s="4"/>
      <c r="F4" s="4"/>
      <c r="G4" s="4"/>
      <c r="H4" s="4"/>
      <c r="I4" s="4"/>
      <c r="K4" s="4"/>
      <c r="L4" s="4"/>
      <c r="M4" s="4"/>
    </row>
    <row r="5" spans="1:23" ht="13.5">
      <c r="A5" s="3"/>
      <c r="B5" s="3"/>
      <c r="C5" s="4"/>
      <c r="D5" s="4"/>
      <c r="E5" s="4"/>
      <c r="F5" s="4"/>
      <c r="G5" s="4"/>
      <c r="H5" s="4"/>
      <c r="I5" s="4"/>
      <c r="K5" s="4"/>
      <c r="L5" s="4"/>
      <c r="M5" s="4"/>
    </row>
    <row r="6" spans="1:23" ht="13.5">
      <c r="A6" s="3"/>
      <c r="B6" s="3"/>
      <c r="C6" s="4"/>
      <c r="D6" s="4"/>
      <c r="E6" s="4"/>
      <c r="F6" s="4"/>
      <c r="G6" s="4"/>
      <c r="H6" s="4"/>
      <c r="I6" s="4"/>
      <c r="K6" s="4"/>
      <c r="L6" s="4"/>
      <c r="M6" s="4"/>
    </row>
    <row r="7" spans="1:23" ht="13.5">
      <c r="A7" s="3"/>
      <c r="B7" s="3"/>
      <c r="C7" s="4"/>
      <c r="D7" s="4"/>
      <c r="E7" s="4"/>
      <c r="F7" s="4"/>
      <c r="G7" s="4"/>
      <c r="H7" s="4"/>
      <c r="I7" s="4"/>
      <c r="K7" s="4"/>
      <c r="L7" s="4"/>
      <c r="M7" s="4"/>
    </row>
    <row r="8" spans="1:23" ht="13.5">
      <c r="A8" s="3"/>
      <c r="B8" s="3"/>
      <c r="C8" s="4"/>
      <c r="D8" s="4"/>
      <c r="E8" s="4"/>
      <c r="F8" s="4"/>
      <c r="G8" s="4"/>
      <c r="H8" s="4"/>
      <c r="I8" s="4"/>
      <c r="K8" s="4"/>
      <c r="L8" s="4"/>
      <c r="M8" s="4"/>
    </row>
    <row r="9" spans="1:23" ht="13.5">
      <c r="A9" s="3"/>
      <c r="B9" s="3"/>
      <c r="C9" s="4"/>
      <c r="D9" s="4"/>
      <c r="E9" s="4"/>
      <c r="F9" s="4"/>
      <c r="G9" s="4"/>
      <c r="H9" s="4"/>
      <c r="I9" s="4"/>
      <c r="K9" s="4"/>
      <c r="L9" s="4"/>
      <c r="M9" s="4"/>
    </row>
    <row r="10" spans="1:23" ht="13.5">
      <c r="A10" s="3"/>
      <c r="B10" s="3"/>
      <c r="C10" s="4"/>
      <c r="D10" s="4"/>
      <c r="E10" s="4"/>
      <c r="F10" s="4"/>
      <c r="G10" s="4"/>
      <c r="H10" s="4"/>
      <c r="I10" s="4"/>
      <c r="K10" s="4"/>
      <c r="L10" s="4"/>
      <c r="M10" s="4"/>
    </row>
    <row r="11" spans="1:23" ht="13.5">
      <c r="A11" s="3"/>
      <c r="B11" s="3"/>
      <c r="C11" s="4"/>
      <c r="D11" s="4"/>
      <c r="E11" s="4"/>
      <c r="F11" s="4"/>
      <c r="G11" s="4"/>
      <c r="H11" s="4"/>
      <c r="I11" s="4"/>
      <c r="K11" s="4"/>
      <c r="L11" s="4"/>
      <c r="M11" s="4"/>
    </row>
    <row r="12" spans="1:23" ht="13.5"/>
    <row r="13" spans="1:23" ht="13.5"/>
    <row r="14" spans="1:23" ht="13.5"/>
    <row r="15" spans="1:23" ht="13.5"/>
    <row r="16" spans="1:23" ht="13.5"/>
    <row r="17" ht="13.5"/>
    <row r="18" ht="13.5"/>
    <row r="19" ht="13.5"/>
    <row r="20" ht="13.5"/>
    <row r="21" ht="13.5"/>
    <row r="22" ht="13.5"/>
    <row r="23" ht="13.5"/>
    <row r="24" ht="13.5"/>
    <row r="25" ht="13.5"/>
    <row r="26" ht="13.5"/>
    <row r="27" ht="13.5"/>
    <row r="28" ht="13.5"/>
    <row r="29" ht="13.5"/>
    <row r="30" ht="13.5"/>
    <row r="31" ht="13.5"/>
    <row r="32" ht="13.5"/>
    <row r="33" spans="1:24" ht="13.5"/>
    <row r="34" spans="1:24" ht="13.5"/>
    <row r="35" spans="1:24" ht="14.25" thickBot="1"/>
    <row r="36" spans="1:24" ht="30" customHeight="1">
      <c r="A36" s="2483" t="s">
        <v>307</v>
      </c>
      <c r="B36" s="2484"/>
      <c r="C36" s="2485"/>
      <c r="D36" s="2492"/>
      <c r="E36" s="2493"/>
      <c r="F36" s="2493"/>
      <c r="G36" s="2494"/>
    </row>
    <row r="37" spans="1:24" ht="30" customHeight="1">
      <c r="A37" s="2486"/>
      <c r="B37" s="2487"/>
      <c r="C37" s="2488"/>
      <c r="D37" s="2495"/>
      <c r="E37" s="2496"/>
      <c r="F37" s="2496"/>
      <c r="G37" s="2497"/>
    </row>
    <row r="38" spans="1:24" ht="30" customHeight="1" thickBot="1">
      <c r="A38" s="2489"/>
      <c r="B38" s="2490"/>
      <c r="C38" s="2491"/>
      <c r="D38" s="2498"/>
      <c r="E38" s="2499"/>
      <c r="F38" s="2499"/>
      <c r="G38" s="2500"/>
    </row>
    <row r="39" spans="1:24" ht="20.25" customHeight="1">
      <c r="A39" s="7"/>
      <c r="B39" s="7"/>
      <c r="C39" s="7"/>
      <c r="D39" s="8"/>
      <c r="E39" s="8"/>
      <c r="F39" s="8"/>
      <c r="G39" s="8"/>
    </row>
    <row r="40" spans="1:24" ht="14.25" thickBot="1"/>
    <row r="41" spans="1:24" s="9" customFormat="1" ht="27.95" customHeight="1">
      <c r="A41" s="2501">
        <v>1</v>
      </c>
      <c r="B41" s="2504" t="s">
        <v>308</v>
      </c>
      <c r="C41" s="2505"/>
      <c r="D41" s="2510"/>
      <c r="E41" s="2510"/>
      <c r="F41" s="2510"/>
      <c r="G41" s="2458" t="s">
        <v>309</v>
      </c>
      <c r="H41" s="2458"/>
      <c r="I41" s="2455"/>
      <c r="J41" s="2455"/>
      <c r="K41" s="2455"/>
      <c r="L41" s="2455"/>
      <c r="M41" s="2458" t="s">
        <v>310</v>
      </c>
      <c r="N41" s="2458"/>
      <c r="O41" s="2461"/>
      <c r="P41" s="2462"/>
      <c r="Q41" s="2462"/>
      <c r="R41" s="2462"/>
      <c r="S41" s="2462"/>
      <c r="T41" s="2462"/>
      <c r="U41" s="2462"/>
      <c r="V41" s="2463"/>
    </row>
    <row r="42" spans="1:24" s="9" customFormat="1" ht="27.95" customHeight="1">
      <c r="A42" s="2502"/>
      <c r="B42" s="2506"/>
      <c r="C42" s="2507"/>
      <c r="D42" s="2511"/>
      <c r="E42" s="2511"/>
      <c r="F42" s="2511"/>
      <c r="G42" s="2459"/>
      <c r="H42" s="2459"/>
      <c r="I42" s="2456"/>
      <c r="J42" s="2456"/>
      <c r="K42" s="2456"/>
      <c r="L42" s="2456"/>
      <c r="M42" s="2459"/>
      <c r="N42" s="2459"/>
      <c r="O42" s="2464"/>
      <c r="P42" s="2465"/>
      <c r="Q42" s="2465"/>
      <c r="R42" s="2465"/>
      <c r="S42" s="2465"/>
      <c r="T42" s="2465"/>
      <c r="U42" s="2465"/>
      <c r="V42" s="2466"/>
    </row>
    <row r="43" spans="1:24" s="9" customFormat="1" ht="27.95" customHeight="1">
      <c r="A43" s="2502"/>
      <c r="B43" s="2508"/>
      <c r="C43" s="2509"/>
      <c r="D43" s="2512"/>
      <c r="E43" s="2512"/>
      <c r="F43" s="2512"/>
      <c r="G43" s="2460"/>
      <c r="H43" s="2460"/>
      <c r="I43" s="2457"/>
      <c r="J43" s="2457"/>
      <c r="K43" s="2457"/>
      <c r="L43" s="2457"/>
      <c r="M43" s="2460"/>
      <c r="N43" s="2460"/>
      <c r="O43" s="2467"/>
      <c r="P43" s="2468"/>
      <c r="Q43" s="2468"/>
      <c r="R43" s="2468"/>
      <c r="S43" s="2468"/>
      <c r="T43" s="2468"/>
      <c r="U43" s="2468"/>
      <c r="V43" s="2469"/>
    </row>
    <row r="44" spans="1:24" s="9" customFormat="1" ht="27.95" customHeight="1">
      <c r="A44" s="2502"/>
      <c r="B44" s="2513" t="s">
        <v>311</v>
      </c>
      <c r="C44" s="2514"/>
      <c r="D44" s="2456"/>
      <c r="E44" s="2456"/>
      <c r="F44" s="2456"/>
      <c r="G44" s="2518" t="s">
        <v>312</v>
      </c>
      <c r="H44" s="2518"/>
      <c r="I44" s="2470"/>
      <c r="J44" s="2470"/>
      <c r="K44" s="2471"/>
      <c r="L44" s="2476" t="s">
        <v>21</v>
      </c>
      <c r="M44" s="2449" t="s">
        <v>313</v>
      </c>
      <c r="N44" s="2450"/>
      <c r="O44" s="2450"/>
      <c r="P44" s="2450"/>
      <c r="Q44" s="2451"/>
      <c r="R44" s="2479"/>
      <c r="S44" s="2480"/>
      <c r="T44" s="11" t="s">
        <v>12</v>
      </c>
      <c r="U44" s="10"/>
      <c r="V44" s="12" t="s">
        <v>13</v>
      </c>
    </row>
    <row r="45" spans="1:24" s="9" customFormat="1" ht="27.95" customHeight="1">
      <c r="A45" s="2502"/>
      <c r="B45" s="2513"/>
      <c r="C45" s="2514"/>
      <c r="D45" s="2456"/>
      <c r="E45" s="2456"/>
      <c r="F45" s="2456"/>
      <c r="G45" s="2518"/>
      <c r="H45" s="2518"/>
      <c r="I45" s="2472"/>
      <c r="J45" s="2472"/>
      <c r="K45" s="2473"/>
      <c r="L45" s="2477"/>
      <c r="M45" s="2449" t="s">
        <v>314</v>
      </c>
      <c r="N45" s="2450"/>
      <c r="O45" s="2450"/>
      <c r="P45" s="2450"/>
      <c r="Q45" s="2451"/>
      <c r="R45" s="2479"/>
      <c r="S45" s="2480"/>
      <c r="T45" s="11" t="s">
        <v>12</v>
      </c>
      <c r="U45" s="10"/>
      <c r="V45" s="12" t="s">
        <v>13</v>
      </c>
      <c r="X45" s="9" t="s">
        <v>315</v>
      </c>
    </row>
    <row r="46" spans="1:24" s="9" customFormat="1" ht="27.95" customHeight="1" thickBot="1">
      <c r="A46" s="2503"/>
      <c r="B46" s="2515"/>
      <c r="C46" s="2516"/>
      <c r="D46" s="2517"/>
      <c r="E46" s="2517"/>
      <c r="F46" s="2517"/>
      <c r="G46" s="2519"/>
      <c r="H46" s="2519"/>
      <c r="I46" s="2474"/>
      <c r="J46" s="2474"/>
      <c r="K46" s="2475"/>
      <c r="L46" s="2478"/>
      <c r="M46" s="2452" t="s">
        <v>316</v>
      </c>
      <c r="N46" s="2453"/>
      <c r="O46" s="2453"/>
      <c r="P46" s="2453"/>
      <c r="Q46" s="2454"/>
      <c r="R46" s="2481"/>
      <c r="S46" s="2482"/>
      <c r="T46" s="14" t="s">
        <v>12</v>
      </c>
      <c r="U46" s="13"/>
      <c r="V46" s="15" t="s">
        <v>13</v>
      </c>
      <c r="X46" s="9" t="s">
        <v>317</v>
      </c>
    </row>
    <row r="47" spans="1:24" ht="27.95" customHeight="1">
      <c r="A47" s="2501">
        <v>2</v>
      </c>
      <c r="B47" s="2504" t="s">
        <v>318</v>
      </c>
      <c r="C47" s="2505"/>
      <c r="D47" s="2510"/>
      <c r="E47" s="2510"/>
      <c r="F47" s="2510"/>
      <c r="G47" s="2458" t="s">
        <v>319</v>
      </c>
      <c r="H47" s="2458"/>
      <c r="I47" s="2455"/>
      <c r="J47" s="2455"/>
      <c r="K47" s="2455"/>
      <c r="L47" s="2455"/>
      <c r="M47" s="2458" t="s">
        <v>320</v>
      </c>
      <c r="N47" s="2458"/>
      <c r="O47" s="2461"/>
      <c r="P47" s="2462"/>
      <c r="Q47" s="2462"/>
      <c r="R47" s="2462"/>
      <c r="S47" s="2462"/>
      <c r="T47" s="2462"/>
      <c r="U47" s="2462"/>
      <c r="V47" s="2463"/>
    </row>
    <row r="48" spans="1:24" ht="27.95" customHeight="1">
      <c r="A48" s="2502"/>
      <c r="B48" s="2506"/>
      <c r="C48" s="2507"/>
      <c r="D48" s="2511"/>
      <c r="E48" s="2511"/>
      <c r="F48" s="2511"/>
      <c r="G48" s="2459"/>
      <c r="H48" s="2459"/>
      <c r="I48" s="2456"/>
      <c r="J48" s="2456"/>
      <c r="K48" s="2456"/>
      <c r="L48" s="2456"/>
      <c r="M48" s="2459"/>
      <c r="N48" s="2459"/>
      <c r="O48" s="2464"/>
      <c r="P48" s="2465"/>
      <c r="Q48" s="2465"/>
      <c r="R48" s="2465"/>
      <c r="S48" s="2465"/>
      <c r="T48" s="2465"/>
      <c r="U48" s="2465"/>
      <c r="V48" s="2466"/>
    </row>
    <row r="49" spans="1:22" ht="27.95" customHeight="1">
      <c r="A49" s="2502"/>
      <c r="B49" s="2508"/>
      <c r="C49" s="2509"/>
      <c r="D49" s="2512"/>
      <c r="E49" s="2512"/>
      <c r="F49" s="2512"/>
      <c r="G49" s="2460"/>
      <c r="H49" s="2460"/>
      <c r="I49" s="2457"/>
      <c r="J49" s="2457"/>
      <c r="K49" s="2457"/>
      <c r="L49" s="2457"/>
      <c r="M49" s="2460"/>
      <c r="N49" s="2460"/>
      <c r="O49" s="2467"/>
      <c r="P49" s="2468"/>
      <c r="Q49" s="2468"/>
      <c r="R49" s="2468"/>
      <c r="S49" s="2468"/>
      <c r="T49" s="2468"/>
      <c r="U49" s="2468"/>
      <c r="V49" s="2469"/>
    </row>
    <row r="50" spans="1:22" ht="27.95" customHeight="1">
      <c r="A50" s="2502"/>
      <c r="B50" s="2513" t="s">
        <v>321</v>
      </c>
      <c r="C50" s="2514"/>
      <c r="D50" s="2456"/>
      <c r="E50" s="2456"/>
      <c r="F50" s="2456"/>
      <c r="G50" s="2518" t="s">
        <v>322</v>
      </c>
      <c r="H50" s="2518"/>
      <c r="I50" s="2470"/>
      <c r="J50" s="2470"/>
      <c r="K50" s="2471"/>
      <c r="L50" s="2476" t="s">
        <v>21</v>
      </c>
      <c r="M50" s="2449" t="s">
        <v>313</v>
      </c>
      <c r="N50" s="2450"/>
      <c r="O50" s="2450"/>
      <c r="P50" s="2450"/>
      <c r="Q50" s="2451"/>
      <c r="R50" s="2479"/>
      <c r="S50" s="2480"/>
      <c r="T50" s="11" t="s">
        <v>12</v>
      </c>
      <c r="U50" s="10"/>
      <c r="V50" s="12" t="s">
        <v>13</v>
      </c>
    </row>
    <row r="51" spans="1:22" ht="27.95" customHeight="1">
      <c r="A51" s="2502"/>
      <c r="B51" s="2513"/>
      <c r="C51" s="2514"/>
      <c r="D51" s="2456"/>
      <c r="E51" s="2456"/>
      <c r="F51" s="2456"/>
      <c r="G51" s="2518"/>
      <c r="H51" s="2518"/>
      <c r="I51" s="2472"/>
      <c r="J51" s="2472"/>
      <c r="K51" s="2473"/>
      <c r="L51" s="2477"/>
      <c r="M51" s="2449" t="s">
        <v>314</v>
      </c>
      <c r="N51" s="2450"/>
      <c r="O51" s="2450"/>
      <c r="P51" s="2450"/>
      <c r="Q51" s="2451"/>
      <c r="R51" s="2479"/>
      <c r="S51" s="2480"/>
      <c r="T51" s="11" t="s">
        <v>12</v>
      </c>
      <c r="U51" s="10"/>
      <c r="V51" s="12" t="s">
        <v>13</v>
      </c>
    </row>
    <row r="52" spans="1:22" ht="27.95" customHeight="1" thickBot="1">
      <c r="A52" s="2503"/>
      <c r="B52" s="2515"/>
      <c r="C52" s="2516"/>
      <c r="D52" s="2517"/>
      <c r="E52" s="2517"/>
      <c r="F52" s="2517"/>
      <c r="G52" s="2519"/>
      <c r="H52" s="2519"/>
      <c r="I52" s="2474"/>
      <c r="J52" s="2474"/>
      <c r="K52" s="2475"/>
      <c r="L52" s="2478"/>
      <c r="M52" s="2452" t="s">
        <v>316</v>
      </c>
      <c r="N52" s="2453"/>
      <c r="O52" s="2453"/>
      <c r="P52" s="2453"/>
      <c r="Q52" s="2454"/>
      <c r="R52" s="2481"/>
      <c r="S52" s="2482"/>
      <c r="T52" s="14" t="s">
        <v>12</v>
      </c>
      <c r="U52" s="13"/>
      <c r="V52" s="15" t="s">
        <v>13</v>
      </c>
    </row>
    <row r="53" spans="1:22" ht="27.95" customHeight="1">
      <c r="A53" s="2501">
        <v>3</v>
      </c>
      <c r="B53" s="2504" t="s">
        <v>323</v>
      </c>
      <c r="C53" s="2505"/>
      <c r="D53" s="2510"/>
      <c r="E53" s="2510"/>
      <c r="F53" s="2510"/>
      <c r="G53" s="2458" t="s">
        <v>324</v>
      </c>
      <c r="H53" s="2458"/>
      <c r="I53" s="2455"/>
      <c r="J53" s="2455"/>
      <c r="K53" s="2455"/>
      <c r="L53" s="2455"/>
      <c r="M53" s="2458" t="s">
        <v>325</v>
      </c>
      <c r="N53" s="2458"/>
      <c r="O53" s="2461"/>
      <c r="P53" s="2462"/>
      <c r="Q53" s="2462"/>
      <c r="R53" s="2462"/>
      <c r="S53" s="2462"/>
      <c r="T53" s="2462"/>
      <c r="U53" s="2462"/>
      <c r="V53" s="2463"/>
    </row>
    <row r="54" spans="1:22" ht="27.95" customHeight="1">
      <c r="A54" s="2502"/>
      <c r="B54" s="2506"/>
      <c r="C54" s="2507"/>
      <c r="D54" s="2511"/>
      <c r="E54" s="2511"/>
      <c r="F54" s="2511"/>
      <c r="G54" s="2459"/>
      <c r="H54" s="2459"/>
      <c r="I54" s="2456"/>
      <c r="J54" s="2456"/>
      <c r="K54" s="2456"/>
      <c r="L54" s="2456"/>
      <c r="M54" s="2459"/>
      <c r="N54" s="2459"/>
      <c r="O54" s="2464"/>
      <c r="P54" s="2465"/>
      <c r="Q54" s="2465"/>
      <c r="R54" s="2465"/>
      <c r="S54" s="2465"/>
      <c r="T54" s="2465"/>
      <c r="U54" s="2465"/>
      <c r="V54" s="2466"/>
    </row>
    <row r="55" spans="1:22" ht="27.95" customHeight="1">
      <c r="A55" s="2502"/>
      <c r="B55" s="2508"/>
      <c r="C55" s="2509"/>
      <c r="D55" s="2512"/>
      <c r="E55" s="2512"/>
      <c r="F55" s="2512"/>
      <c r="G55" s="2460"/>
      <c r="H55" s="2460"/>
      <c r="I55" s="2457"/>
      <c r="J55" s="2457"/>
      <c r="K55" s="2457"/>
      <c r="L55" s="2457"/>
      <c r="M55" s="2460"/>
      <c r="N55" s="2460"/>
      <c r="O55" s="2467"/>
      <c r="P55" s="2468"/>
      <c r="Q55" s="2468"/>
      <c r="R55" s="2468"/>
      <c r="S55" s="2468"/>
      <c r="T55" s="2468"/>
      <c r="U55" s="2468"/>
      <c r="V55" s="2469"/>
    </row>
    <row r="56" spans="1:22" ht="27.95" customHeight="1">
      <c r="A56" s="2502"/>
      <c r="B56" s="2520" t="s">
        <v>326</v>
      </c>
      <c r="C56" s="2514"/>
      <c r="D56" s="2456"/>
      <c r="E56" s="2456"/>
      <c r="F56" s="2456"/>
      <c r="G56" s="2518" t="s">
        <v>327</v>
      </c>
      <c r="H56" s="2518"/>
      <c r="I56" s="2470"/>
      <c r="J56" s="2470"/>
      <c r="K56" s="2471"/>
      <c r="L56" s="2476" t="s">
        <v>21</v>
      </c>
      <c r="M56" s="2522" t="s">
        <v>313</v>
      </c>
      <c r="N56" s="2523"/>
      <c r="O56" s="2523"/>
      <c r="P56" s="2523"/>
      <c r="Q56" s="2524"/>
      <c r="R56" s="2479"/>
      <c r="S56" s="2480"/>
      <c r="T56" s="24" t="s">
        <v>12</v>
      </c>
      <c r="U56" s="25"/>
      <c r="V56" s="26" t="s">
        <v>13</v>
      </c>
    </row>
    <row r="57" spans="1:22" ht="27.95" customHeight="1">
      <c r="A57" s="2502"/>
      <c r="B57" s="2520"/>
      <c r="C57" s="2514"/>
      <c r="D57" s="2456"/>
      <c r="E57" s="2456"/>
      <c r="F57" s="2456"/>
      <c r="G57" s="2518"/>
      <c r="H57" s="2518"/>
      <c r="I57" s="2472"/>
      <c r="J57" s="2472"/>
      <c r="K57" s="2473"/>
      <c r="L57" s="2477"/>
      <c r="M57" s="2525" t="s">
        <v>314</v>
      </c>
      <c r="N57" s="2526"/>
      <c r="O57" s="2526"/>
      <c r="P57" s="2526"/>
      <c r="Q57" s="2527"/>
      <c r="R57" s="2479"/>
      <c r="S57" s="2480"/>
      <c r="T57" s="16" t="s">
        <v>12</v>
      </c>
      <c r="U57" s="17"/>
      <c r="V57" s="18" t="s">
        <v>13</v>
      </c>
    </row>
    <row r="58" spans="1:22" ht="27.95" customHeight="1" thickBot="1">
      <c r="A58" s="2503"/>
      <c r="B58" s="2521"/>
      <c r="C58" s="2516"/>
      <c r="D58" s="2517"/>
      <c r="E58" s="2517"/>
      <c r="F58" s="2517"/>
      <c r="G58" s="2519"/>
      <c r="H58" s="2519"/>
      <c r="I58" s="2474"/>
      <c r="J58" s="2474"/>
      <c r="K58" s="2475"/>
      <c r="L58" s="2478"/>
      <c r="M58" s="2528" t="s">
        <v>316</v>
      </c>
      <c r="N58" s="2529"/>
      <c r="O58" s="2529"/>
      <c r="P58" s="2529"/>
      <c r="Q58" s="2530"/>
      <c r="R58" s="2481"/>
      <c r="S58" s="2482"/>
      <c r="T58" s="20" t="s">
        <v>12</v>
      </c>
      <c r="U58" s="19"/>
      <c r="V58" s="21" t="s">
        <v>13</v>
      </c>
    </row>
    <row r="59" spans="1:22" ht="27.95" customHeight="1">
      <c r="A59" s="2501">
        <v>4</v>
      </c>
      <c r="B59" s="2504" t="s">
        <v>323</v>
      </c>
      <c r="C59" s="2505"/>
      <c r="D59" s="2510"/>
      <c r="E59" s="2510"/>
      <c r="F59" s="2510"/>
      <c r="G59" s="2458" t="s">
        <v>324</v>
      </c>
      <c r="H59" s="2458"/>
      <c r="I59" s="2455"/>
      <c r="J59" s="2455"/>
      <c r="K59" s="2455"/>
      <c r="L59" s="2455"/>
      <c r="M59" s="2458" t="s">
        <v>325</v>
      </c>
      <c r="N59" s="2458"/>
      <c r="O59" s="2461"/>
      <c r="P59" s="2462"/>
      <c r="Q59" s="2462"/>
      <c r="R59" s="2462"/>
      <c r="S59" s="2462"/>
      <c r="T59" s="2462"/>
      <c r="U59" s="2462"/>
      <c r="V59" s="2463"/>
    </row>
    <row r="60" spans="1:22" ht="27.95" customHeight="1">
      <c r="A60" s="2502"/>
      <c r="B60" s="2506"/>
      <c r="C60" s="2507"/>
      <c r="D60" s="2511"/>
      <c r="E60" s="2511"/>
      <c r="F60" s="2511"/>
      <c r="G60" s="2459"/>
      <c r="H60" s="2459"/>
      <c r="I60" s="2456"/>
      <c r="J60" s="2456"/>
      <c r="K60" s="2456"/>
      <c r="L60" s="2456"/>
      <c r="M60" s="2459"/>
      <c r="N60" s="2459"/>
      <c r="O60" s="2464"/>
      <c r="P60" s="2465"/>
      <c r="Q60" s="2465"/>
      <c r="R60" s="2465"/>
      <c r="S60" s="2465"/>
      <c r="T60" s="2465"/>
      <c r="U60" s="2465"/>
      <c r="V60" s="2466"/>
    </row>
    <row r="61" spans="1:22" ht="27.95" customHeight="1">
      <c r="A61" s="2502"/>
      <c r="B61" s="2508"/>
      <c r="C61" s="2509"/>
      <c r="D61" s="2512"/>
      <c r="E61" s="2512"/>
      <c r="F61" s="2512"/>
      <c r="G61" s="2460"/>
      <c r="H61" s="2460"/>
      <c r="I61" s="2457"/>
      <c r="J61" s="2457"/>
      <c r="K61" s="2457"/>
      <c r="L61" s="2457"/>
      <c r="M61" s="2460"/>
      <c r="N61" s="2460"/>
      <c r="O61" s="2467"/>
      <c r="P61" s="2468"/>
      <c r="Q61" s="2468"/>
      <c r="R61" s="2468"/>
      <c r="S61" s="2468"/>
      <c r="T61" s="2468"/>
      <c r="U61" s="2468"/>
      <c r="V61" s="2469"/>
    </row>
    <row r="62" spans="1:22" ht="27.95" customHeight="1">
      <c r="A62" s="2502"/>
      <c r="B62" s="2520" t="s">
        <v>326</v>
      </c>
      <c r="C62" s="2514"/>
      <c r="D62" s="2456"/>
      <c r="E62" s="2456"/>
      <c r="F62" s="2456"/>
      <c r="G62" s="2518" t="s">
        <v>327</v>
      </c>
      <c r="H62" s="2518"/>
      <c r="I62" s="2470"/>
      <c r="J62" s="2470"/>
      <c r="K62" s="2471"/>
      <c r="L62" s="2476" t="s">
        <v>21</v>
      </c>
      <c r="M62" s="2522" t="s">
        <v>313</v>
      </c>
      <c r="N62" s="2523"/>
      <c r="O62" s="2523"/>
      <c r="P62" s="2523"/>
      <c r="Q62" s="2524"/>
      <c r="R62" s="2479"/>
      <c r="S62" s="2480"/>
      <c r="T62" s="24" t="s">
        <v>12</v>
      </c>
      <c r="U62" s="25"/>
      <c r="V62" s="26" t="s">
        <v>13</v>
      </c>
    </row>
    <row r="63" spans="1:22" ht="27.95" customHeight="1">
      <c r="A63" s="2502"/>
      <c r="B63" s="2520"/>
      <c r="C63" s="2514"/>
      <c r="D63" s="2456"/>
      <c r="E63" s="2456"/>
      <c r="F63" s="2456"/>
      <c r="G63" s="2518"/>
      <c r="H63" s="2518"/>
      <c r="I63" s="2472"/>
      <c r="J63" s="2472"/>
      <c r="K63" s="2473"/>
      <c r="L63" s="2477"/>
      <c r="M63" s="2525" t="s">
        <v>314</v>
      </c>
      <c r="N63" s="2526"/>
      <c r="O63" s="2526"/>
      <c r="P63" s="2526"/>
      <c r="Q63" s="2527"/>
      <c r="R63" s="2479"/>
      <c r="S63" s="2480"/>
      <c r="T63" s="16" t="s">
        <v>12</v>
      </c>
      <c r="U63" s="17"/>
      <c r="V63" s="18" t="s">
        <v>13</v>
      </c>
    </row>
    <row r="64" spans="1:22" ht="27.95" customHeight="1" thickBot="1">
      <c r="A64" s="2503"/>
      <c r="B64" s="2521"/>
      <c r="C64" s="2516"/>
      <c r="D64" s="2517"/>
      <c r="E64" s="2517"/>
      <c r="F64" s="2517"/>
      <c r="G64" s="2519"/>
      <c r="H64" s="2519"/>
      <c r="I64" s="2474"/>
      <c r="J64" s="2474"/>
      <c r="K64" s="2475"/>
      <c r="L64" s="2478"/>
      <c r="M64" s="2528" t="s">
        <v>316</v>
      </c>
      <c r="N64" s="2529"/>
      <c r="O64" s="2529"/>
      <c r="P64" s="2529"/>
      <c r="Q64" s="2530"/>
      <c r="R64" s="2481"/>
      <c r="S64" s="2482"/>
      <c r="T64" s="20" t="s">
        <v>12</v>
      </c>
      <c r="U64" s="19"/>
      <c r="V64" s="21" t="s">
        <v>13</v>
      </c>
    </row>
    <row r="65" spans="1:22" ht="27.95" customHeight="1">
      <c r="A65" s="2501">
        <v>5</v>
      </c>
      <c r="B65" s="2504" t="s">
        <v>323</v>
      </c>
      <c r="C65" s="2505"/>
      <c r="D65" s="2510"/>
      <c r="E65" s="2510"/>
      <c r="F65" s="2510"/>
      <c r="G65" s="2458" t="s">
        <v>324</v>
      </c>
      <c r="H65" s="2458"/>
      <c r="I65" s="2455"/>
      <c r="J65" s="2455"/>
      <c r="K65" s="2455"/>
      <c r="L65" s="2455"/>
      <c r="M65" s="2458" t="s">
        <v>325</v>
      </c>
      <c r="N65" s="2458"/>
      <c r="O65" s="2461"/>
      <c r="P65" s="2462"/>
      <c r="Q65" s="2462"/>
      <c r="R65" s="2462"/>
      <c r="S65" s="2462"/>
      <c r="T65" s="2462"/>
      <c r="U65" s="2462"/>
      <c r="V65" s="2463"/>
    </row>
    <row r="66" spans="1:22" ht="27.95" customHeight="1">
      <c r="A66" s="2502"/>
      <c r="B66" s="2506"/>
      <c r="C66" s="2507"/>
      <c r="D66" s="2511"/>
      <c r="E66" s="2511"/>
      <c r="F66" s="2511"/>
      <c r="G66" s="2459"/>
      <c r="H66" s="2459"/>
      <c r="I66" s="2456"/>
      <c r="J66" s="2456"/>
      <c r="K66" s="2456"/>
      <c r="L66" s="2456"/>
      <c r="M66" s="2459"/>
      <c r="N66" s="2459"/>
      <c r="O66" s="2464"/>
      <c r="P66" s="2465"/>
      <c r="Q66" s="2465"/>
      <c r="R66" s="2465"/>
      <c r="S66" s="2465"/>
      <c r="T66" s="2465"/>
      <c r="U66" s="2465"/>
      <c r="V66" s="2466"/>
    </row>
    <row r="67" spans="1:22" ht="27.95" customHeight="1">
      <c r="A67" s="2502"/>
      <c r="B67" s="2508"/>
      <c r="C67" s="2509"/>
      <c r="D67" s="2512"/>
      <c r="E67" s="2512"/>
      <c r="F67" s="2512"/>
      <c r="G67" s="2460"/>
      <c r="H67" s="2460"/>
      <c r="I67" s="2457"/>
      <c r="J67" s="2457"/>
      <c r="K67" s="2457"/>
      <c r="L67" s="2457"/>
      <c r="M67" s="2460"/>
      <c r="N67" s="2460"/>
      <c r="O67" s="2467"/>
      <c r="P67" s="2468"/>
      <c r="Q67" s="2468"/>
      <c r="R67" s="2468"/>
      <c r="S67" s="2468"/>
      <c r="T67" s="2468"/>
      <c r="U67" s="2468"/>
      <c r="V67" s="2469"/>
    </row>
    <row r="68" spans="1:22" ht="27.95" customHeight="1">
      <c r="A68" s="2502"/>
      <c r="B68" s="2520" t="s">
        <v>326</v>
      </c>
      <c r="C68" s="2514"/>
      <c r="D68" s="2456"/>
      <c r="E68" s="2456"/>
      <c r="F68" s="2456"/>
      <c r="G68" s="2518" t="s">
        <v>327</v>
      </c>
      <c r="H68" s="2518"/>
      <c r="I68" s="2470"/>
      <c r="J68" s="2470"/>
      <c r="K68" s="2471"/>
      <c r="L68" s="2476" t="s">
        <v>21</v>
      </c>
      <c r="M68" s="2522" t="s">
        <v>313</v>
      </c>
      <c r="N68" s="2523"/>
      <c r="O68" s="2523"/>
      <c r="P68" s="2523"/>
      <c r="Q68" s="2524"/>
      <c r="R68" s="2479"/>
      <c r="S68" s="2480"/>
      <c r="T68" s="24" t="s">
        <v>12</v>
      </c>
      <c r="U68" s="25"/>
      <c r="V68" s="26" t="s">
        <v>13</v>
      </c>
    </row>
    <row r="69" spans="1:22" ht="27.95" customHeight="1">
      <c r="A69" s="2502"/>
      <c r="B69" s="2520"/>
      <c r="C69" s="2514"/>
      <c r="D69" s="2456"/>
      <c r="E69" s="2456"/>
      <c r="F69" s="2456"/>
      <c r="G69" s="2518"/>
      <c r="H69" s="2518"/>
      <c r="I69" s="2472"/>
      <c r="J69" s="2472"/>
      <c r="K69" s="2473"/>
      <c r="L69" s="2477"/>
      <c r="M69" s="2525" t="s">
        <v>314</v>
      </c>
      <c r="N69" s="2526"/>
      <c r="O69" s="2526"/>
      <c r="P69" s="2526"/>
      <c r="Q69" s="2527"/>
      <c r="R69" s="2479"/>
      <c r="S69" s="2480"/>
      <c r="T69" s="16" t="s">
        <v>12</v>
      </c>
      <c r="U69" s="17"/>
      <c r="V69" s="18" t="s">
        <v>13</v>
      </c>
    </row>
    <row r="70" spans="1:22" ht="27.95" customHeight="1" thickBot="1">
      <c r="A70" s="2503"/>
      <c r="B70" s="2521"/>
      <c r="C70" s="2516"/>
      <c r="D70" s="2517"/>
      <c r="E70" s="2517"/>
      <c r="F70" s="2517"/>
      <c r="G70" s="2519"/>
      <c r="H70" s="2519"/>
      <c r="I70" s="2474"/>
      <c r="J70" s="2474"/>
      <c r="K70" s="2475"/>
      <c r="L70" s="2478"/>
      <c r="M70" s="2528" t="s">
        <v>316</v>
      </c>
      <c r="N70" s="2529"/>
      <c r="O70" s="2529"/>
      <c r="P70" s="2529"/>
      <c r="Q70" s="2530"/>
      <c r="R70" s="2481"/>
      <c r="S70" s="2482"/>
      <c r="T70" s="20" t="s">
        <v>12</v>
      </c>
      <c r="U70" s="19"/>
      <c r="V70" s="21" t="s">
        <v>13</v>
      </c>
    </row>
    <row r="71" spans="1:22" ht="27.95" customHeight="1">
      <c r="A71" s="2501">
        <v>6</v>
      </c>
      <c r="B71" s="2504" t="s">
        <v>323</v>
      </c>
      <c r="C71" s="2505"/>
      <c r="D71" s="2510"/>
      <c r="E71" s="2510"/>
      <c r="F71" s="2510"/>
      <c r="G71" s="2458" t="s">
        <v>324</v>
      </c>
      <c r="H71" s="2458"/>
      <c r="I71" s="2455"/>
      <c r="J71" s="2455"/>
      <c r="K71" s="2455"/>
      <c r="L71" s="2455"/>
      <c r="M71" s="2458" t="s">
        <v>325</v>
      </c>
      <c r="N71" s="2458"/>
      <c r="O71" s="2461"/>
      <c r="P71" s="2462"/>
      <c r="Q71" s="2462"/>
      <c r="R71" s="2462"/>
      <c r="S71" s="2462"/>
      <c r="T71" s="2462"/>
      <c r="U71" s="2462"/>
      <c r="V71" s="2463"/>
    </row>
    <row r="72" spans="1:22" ht="27.95" customHeight="1">
      <c r="A72" s="2502"/>
      <c r="B72" s="2506"/>
      <c r="C72" s="2507"/>
      <c r="D72" s="2511"/>
      <c r="E72" s="2511"/>
      <c r="F72" s="2511"/>
      <c r="G72" s="2459"/>
      <c r="H72" s="2459"/>
      <c r="I72" s="2456"/>
      <c r="J72" s="2456"/>
      <c r="K72" s="2456"/>
      <c r="L72" s="2456"/>
      <c r="M72" s="2459"/>
      <c r="N72" s="2459"/>
      <c r="O72" s="2464"/>
      <c r="P72" s="2465"/>
      <c r="Q72" s="2465"/>
      <c r="R72" s="2465"/>
      <c r="S72" s="2465"/>
      <c r="T72" s="2465"/>
      <c r="U72" s="2465"/>
      <c r="V72" s="2466"/>
    </row>
    <row r="73" spans="1:22" ht="27.95" customHeight="1">
      <c r="A73" s="2502"/>
      <c r="B73" s="2508"/>
      <c r="C73" s="2509"/>
      <c r="D73" s="2512"/>
      <c r="E73" s="2512"/>
      <c r="F73" s="2512"/>
      <c r="G73" s="2460"/>
      <c r="H73" s="2460"/>
      <c r="I73" s="2457"/>
      <c r="J73" s="2457"/>
      <c r="K73" s="2457"/>
      <c r="L73" s="2457"/>
      <c r="M73" s="2460"/>
      <c r="N73" s="2460"/>
      <c r="O73" s="2467"/>
      <c r="P73" s="2468"/>
      <c r="Q73" s="2468"/>
      <c r="R73" s="2468"/>
      <c r="S73" s="2468"/>
      <c r="T73" s="2468"/>
      <c r="U73" s="2468"/>
      <c r="V73" s="2469"/>
    </row>
    <row r="74" spans="1:22" ht="27.95" customHeight="1">
      <c r="A74" s="2502"/>
      <c r="B74" s="2520" t="s">
        <v>326</v>
      </c>
      <c r="C74" s="2514"/>
      <c r="D74" s="2456"/>
      <c r="E74" s="2456"/>
      <c r="F74" s="2456"/>
      <c r="G74" s="2518" t="s">
        <v>327</v>
      </c>
      <c r="H74" s="2518"/>
      <c r="I74" s="2470"/>
      <c r="J74" s="2470"/>
      <c r="K74" s="2471"/>
      <c r="L74" s="2476" t="s">
        <v>21</v>
      </c>
      <c r="M74" s="2522" t="s">
        <v>313</v>
      </c>
      <c r="N74" s="2523"/>
      <c r="O74" s="2523"/>
      <c r="P74" s="2523"/>
      <c r="Q74" s="2524"/>
      <c r="R74" s="2479"/>
      <c r="S74" s="2480"/>
      <c r="T74" s="24" t="s">
        <v>12</v>
      </c>
      <c r="U74" s="25"/>
      <c r="V74" s="26" t="s">
        <v>13</v>
      </c>
    </row>
    <row r="75" spans="1:22" ht="27.95" customHeight="1">
      <c r="A75" s="2502"/>
      <c r="B75" s="2520"/>
      <c r="C75" s="2514"/>
      <c r="D75" s="2456"/>
      <c r="E75" s="2456"/>
      <c r="F75" s="2456"/>
      <c r="G75" s="2518"/>
      <c r="H75" s="2518"/>
      <c r="I75" s="2472"/>
      <c r="J75" s="2472"/>
      <c r="K75" s="2473"/>
      <c r="L75" s="2477"/>
      <c r="M75" s="2525" t="s">
        <v>314</v>
      </c>
      <c r="N75" s="2526"/>
      <c r="O75" s="2526"/>
      <c r="P75" s="2526"/>
      <c r="Q75" s="2527"/>
      <c r="R75" s="2479"/>
      <c r="S75" s="2480"/>
      <c r="T75" s="16" t="s">
        <v>12</v>
      </c>
      <c r="U75" s="17"/>
      <c r="V75" s="18" t="s">
        <v>13</v>
      </c>
    </row>
    <row r="76" spans="1:22" ht="27.95" customHeight="1" thickBot="1">
      <c r="A76" s="2503"/>
      <c r="B76" s="2521"/>
      <c r="C76" s="2516"/>
      <c r="D76" s="2517"/>
      <c r="E76" s="2517"/>
      <c r="F76" s="2517"/>
      <c r="G76" s="2519"/>
      <c r="H76" s="2519"/>
      <c r="I76" s="2474"/>
      <c r="J76" s="2474"/>
      <c r="K76" s="2475"/>
      <c r="L76" s="2478"/>
      <c r="M76" s="2528" t="s">
        <v>316</v>
      </c>
      <c r="N76" s="2529"/>
      <c r="O76" s="2529"/>
      <c r="P76" s="2529"/>
      <c r="Q76" s="2530"/>
      <c r="R76" s="2481"/>
      <c r="S76" s="2482"/>
      <c r="T76" s="20" t="s">
        <v>12</v>
      </c>
      <c r="U76" s="19"/>
      <c r="V76" s="21" t="s">
        <v>13</v>
      </c>
    </row>
  </sheetData>
  <sheetProtection algorithmName="SHA-512" hashValue="O5sABafeBPYH9aQKd2HoEnTSizM5Va/y1aQw2cX4fs8tQH54aMLROMgh7uf/mFsdFdiu7ElxGFYmJ7uTHSNTLA==" saltValue="x5ss+l+gVbAXMXFWN6C2WA==" spinCount="100000" sheet="1" objects="1" scenarios="1" selectLockedCells="1"/>
  <mergeCells count="112">
    <mergeCell ref="A71:A76"/>
    <mergeCell ref="B71:C73"/>
    <mergeCell ref="D71:F73"/>
    <mergeCell ref="G71:H73"/>
    <mergeCell ref="I71:L73"/>
    <mergeCell ref="O71:V73"/>
    <mergeCell ref="B74:C76"/>
    <mergeCell ref="D74:F76"/>
    <mergeCell ref="G74:H76"/>
    <mergeCell ref="I74:K76"/>
    <mergeCell ref="L74:L76"/>
    <mergeCell ref="M74:Q74"/>
    <mergeCell ref="M75:Q75"/>
    <mergeCell ref="M76:Q76"/>
    <mergeCell ref="M71:N73"/>
    <mergeCell ref="R74:S74"/>
    <mergeCell ref="R75:S75"/>
    <mergeCell ref="R76:S76"/>
    <mergeCell ref="A65:A70"/>
    <mergeCell ref="B65:C67"/>
    <mergeCell ref="D65:F67"/>
    <mergeCell ref="G65:H67"/>
    <mergeCell ref="I65:L67"/>
    <mergeCell ref="O65:V67"/>
    <mergeCell ref="B68:C70"/>
    <mergeCell ref="D68:F70"/>
    <mergeCell ref="G68:H70"/>
    <mergeCell ref="I68:K70"/>
    <mergeCell ref="L68:L70"/>
    <mergeCell ref="M68:Q68"/>
    <mergeCell ref="M69:Q69"/>
    <mergeCell ref="M70:Q70"/>
    <mergeCell ref="M65:N67"/>
    <mergeCell ref="R68:S68"/>
    <mergeCell ref="R69:S69"/>
    <mergeCell ref="R70:S70"/>
    <mergeCell ref="A59:A64"/>
    <mergeCell ref="B59:C61"/>
    <mergeCell ref="D59:F61"/>
    <mergeCell ref="G59:H61"/>
    <mergeCell ref="I59:L61"/>
    <mergeCell ref="O59:V61"/>
    <mergeCell ref="B62:C64"/>
    <mergeCell ref="D62:F64"/>
    <mergeCell ref="G62:H64"/>
    <mergeCell ref="I62:K64"/>
    <mergeCell ref="L62:L64"/>
    <mergeCell ref="M62:Q62"/>
    <mergeCell ref="M63:Q63"/>
    <mergeCell ref="M64:Q64"/>
    <mergeCell ref="M59:N61"/>
    <mergeCell ref="R62:S62"/>
    <mergeCell ref="R63:S63"/>
    <mergeCell ref="R64:S64"/>
    <mergeCell ref="A53:A58"/>
    <mergeCell ref="B53:C55"/>
    <mergeCell ref="D53:F55"/>
    <mergeCell ref="G53:H55"/>
    <mergeCell ref="I53:L55"/>
    <mergeCell ref="O53:V55"/>
    <mergeCell ref="B56:C58"/>
    <mergeCell ref="D56:F58"/>
    <mergeCell ref="G56:H58"/>
    <mergeCell ref="I56:K58"/>
    <mergeCell ref="L56:L58"/>
    <mergeCell ref="M56:Q56"/>
    <mergeCell ref="M57:Q57"/>
    <mergeCell ref="M58:Q58"/>
    <mergeCell ref="M53:N55"/>
    <mergeCell ref="R56:S56"/>
    <mergeCell ref="R57:S57"/>
    <mergeCell ref="R58:S58"/>
    <mergeCell ref="A47:A52"/>
    <mergeCell ref="B47:C49"/>
    <mergeCell ref="D47:F49"/>
    <mergeCell ref="G47:H49"/>
    <mergeCell ref="I47:L49"/>
    <mergeCell ref="O47:V49"/>
    <mergeCell ref="B50:C52"/>
    <mergeCell ref="D50:F52"/>
    <mergeCell ref="G50:H52"/>
    <mergeCell ref="I50:K52"/>
    <mergeCell ref="L50:L52"/>
    <mergeCell ref="M50:Q50"/>
    <mergeCell ref="M51:Q51"/>
    <mergeCell ref="M52:Q52"/>
    <mergeCell ref="M47:N49"/>
    <mergeCell ref="R50:S50"/>
    <mergeCell ref="R51:S51"/>
    <mergeCell ref="R52:S52"/>
    <mergeCell ref="A36:C38"/>
    <mergeCell ref="D36:G38"/>
    <mergeCell ref="A41:A46"/>
    <mergeCell ref="B41:C43"/>
    <mergeCell ref="D41:F43"/>
    <mergeCell ref="G41:H43"/>
    <mergeCell ref="B44:C46"/>
    <mergeCell ref="D44:F46"/>
    <mergeCell ref="G44:H46"/>
    <mergeCell ref="F1:P3"/>
    <mergeCell ref="R1:V2"/>
    <mergeCell ref="M44:Q44"/>
    <mergeCell ref="M45:Q45"/>
    <mergeCell ref="M46:Q46"/>
    <mergeCell ref="I41:L43"/>
    <mergeCell ref="M41:N43"/>
    <mergeCell ref="O41:V43"/>
    <mergeCell ref="I44:K46"/>
    <mergeCell ref="L44:L46"/>
    <mergeCell ref="R44:S44"/>
    <mergeCell ref="R45:S45"/>
    <mergeCell ref="R46:S46"/>
  </mergeCells>
  <phoneticPr fontId="3"/>
  <dataValidations count="1">
    <dataValidation type="list" allowBlank="1" showInputMessage="1" showErrorMessage="1" sqref="D44:F46 D50:F52 D56:F58 D62:F64 D68:F70 D74:F76">
      <formula1>$X$44:$X$46</formula1>
    </dataValidation>
  </dataValidations>
  <printOptions horizontalCentered="1"/>
  <pageMargins left="0.39370078740157483" right="0.39370078740157483" top="0.31496062992125984" bottom="0.35433070866141736" header="0.31496062992125984" footer="0.31496062992125984"/>
  <pageSetup paperSize="9" scale="5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N51"/>
  <sheetViews>
    <sheetView showGridLines="0" view="pageBreakPreview" zoomScale="120" zoomScaleNormal="100" zoomScaleSheetLayoutView="120" workbookViewId="0">
      <selection activeCell="L16" sqref="L16:AL19"/>
    </sheetView>
  </sheetViews>
  <sheetFormatPr defaultColWidth="9" defaultRowHeight="13.5"/>
  <cols>
    <col min="1" max="1" width="5.25" style="402" customWidth="1"/>
    <col min="2" max="2" width="4.125" style="402" customWidth="1"/>
    <col min="3" max="7" width="3.625" style="402" customWidth="1"/>
    <col min="8" max="8" width="3" style="402" customWidth="1"/>
    <col min="9" max="9" width="12.5" style="402" customWidth="1"/>
    <col min="10" max="10" width="8.875" style="402" customWidth="1"/>
    <col min="11" max="11" width="11.75" style="402" customWidth="1"/>
    <col min="12" max="12" width="7.875" style="402" customWidth="1"/>
    <col min="13" max="13" width="13" style="402" customWidth="1"/>
    <col min="14" max="14" width="9.375" style="402" hidden="1" customWidth="1"/>
    <col min="15" max="16384" width="9" style="402"/>
  </cols>
  <sheetData>
    <row r="1" spans="1:13" ht="20.25" thickBot="1">
      <c r="M1" s="403" t="s">
        <v>579</v>
      </c>
    </row>
    <row r="2" spans="1:13" s="405" customFormat="1" ht="22.5" customHeight="1" thickBot="1">
      <c r="A2" s="2559" t="s">
        <v>300</v>
      </c>
      <c r="B2" s="2560"/>
      <c r="C2" s="2560"/>
      <c r="D2" s="2560"/>
      <c r="E2" s="2560"/>
      <c r="F2" s="2560"/>
      <c r="G2" s="2560"/>
      <c r="H2" s="2560"/>
      <c r="I2" s="2560"/>
      <c r="J2" s="2561"/>
      <c r="K2" s="404"/>
    </row>
    <row r="3" spans="1:13" ht="15.75" customHeight="1">
      <c r="A3" s="406"/>
      <c r="B3" s="406"/>
      <c r="C3" s="406"/>
      <c r="D3" s="406"/>
      <c r="E3" s="406"/>
      <c r="F3" s="406"/>
      <c r="G3" s="406"/>
      <c r="H3" s="406"/>
      <c r="I3" s="407"/>
      <c r="J3" s="407"/>
      <c r="K3" s="407"/>
    </row>
    <row r="5" spans="1:13" s="408" customFormat="1" ht="17.25" customHeight="1">
      <c r="A5" s="408" t="s">
        <v>16</v>
      </c>
    </row>
    <row r="6" spans="1:13" s="408" customFormat="1" ht="17.25" customHeight="1">
      <c r="A6" s="408" t="s">
        <v>17</v>
      </c>
    </row>
    <row r="7" spans="1:13" s="405" customFormat="1" ht="17.25" customHeight="1">
      <c r="A7" s="409" t="s">
        <v>531</v>
      </c>
      <c r="H7" s="410"/>
    </row>
    <row r="9" spans="1:13" ht="17.25" customHeight="1"/>
    <row r="10" spans="1:13" ht="30.75" customHeight="1">
      <c r="A10" s="411"/>
      <c r="B10" s="411"/>
      <c r="C10" s="411"/>
      <c r="D10" s="412"/>
      <c r="E10" s="2562" t="s">
        <v>328</v>
      </c>
      <c r="F10" s="2562"/>
      <c r="G10" s="2562"/>
      <c r="H10" s="2562"/>
      <c r="I10" s="2562"/>
      <c r="J10" s="2562"/>
      <c r="K10" s="2562"/>
      <c r="L10" s="2562"/>
      <c r="M10" s="411"/>
    </row>
    <row r="11" spans="1:13" ht="18" customHeight="1">
      <c r="I11" s="413"/>
      <c r="J11" s="413"/>
      <c r="K11" s="413"/>
    </row>
    <row r="12" spans="1:13">
      <c r="E12" s="2563"/>
      <c r="F12" s="2564"/>
      <c r="G12" s="2564"/>
      <c r="H12" s="2564"/>
      <c r="I12" s="2564"/>
      <c r="J12" s="2565"/>
      <c r="K12" s="2535" t="s">
        <v>63</v>
      </c>
      <c r="L12" s="2537"/>
    </row>
    <row r="13" spans="1:13">
      <c r="E13" s="2566"/>
      <c r="F13" s="2567"/>
      <c r="G13" s="2567"/>
      <c r="H13" s="2567"/>
      <c r="I13" s="2567"/>
      <c r="J13" s="2568"/>
      <c r="K13" s="2538"/>
      <c r="L13" s="2540"/>
    </row>
    <row r="14" spans="1:13">
      <c r="E14" s="2566"/>
      <c r="F14" s="2567"/>
      <c r="G14" s="2567"/>
      <c r="H14" s="2567"/>
      <c r="I14" s="2567"/>
      <c r="J14" s="2568"/>
      <c r="K14" s="2538"/>
      <c r="L14" s="2540"/>
    </row>
    <row r="15" spans="1:13">
      <c r="E15" s="2569"/>
      <c r="F15" s="2570"/>
      <c r="G15" s="2570"/>
      <c r="H15" s="2570"/>
      <c r="I15" s="2570"/>
      <c r="J15" s="2571"/>
      <c r="K15" s="2541"/>
      <c r="L15" s="2543"/>
    </row>
    <row r="16" spans="1:13">
      <c r="E16" s="2535" t="s">
        <v>329</v>
      </c>
      <c r="F16" s="2536"/>
      <c r="G16" s="2536"/>
      <c r="H16" s="2536"/>
      <c r="I16" s="2536"/>
      <c r="J16" s="2537"/>
      <c r="K16" s="2544" t="str">
        <f>IF(入力シート!L480="","",入力シート!L480)</f>
        <v/>
      </c>
      <c r="L16" s="2537" t="s">
        <v>330</v>
      </c>
    </row>
    <row r="17" spans="5:12">
      <c r="E17" s="2538"/>
      <c r="F17" s="2539"/>
      <c r="G17" s="2539"/>
      <c r="H17" s="2539"/>
      <c r="I17" s="2539"/>
      <c r="J17" s="2540"/>
      <c r="K17" s="2545"/>
      <c r="L17" s="2540"/>
    </row>
    <row r="18" spans="5:12">
      <c r="E18" s="2538"/>
      <c r="F18" s="2539"/>
      <c r="G18" s="2539"/>
      <c r="H18" s="2539"/>
      <c r="I18" s="2539"/>
      <c r="J18" s="2540"/>
      <c r="K18" s="2545"/>
      <c r="L18" s="2540"/>
    </row>
    <row r="19" spans="5:12">
      <c r="E19" s="2541"/>
      <c r="F19" s="2542"/>
      <c r="G19" s="2542"/>
      <c r="H19" s="2542"/>
      <c r="I19" s="2542"/>
      <c r="J19" s="2543"/>
      <c r="K19" s="2546"/>
      <c r="L19" s="2543"/>
    </row>
    <row r="20" spans="5:12" ht="13.15" customHeight="1">
      <c r="E20" s="2535" t="s">
        <v>331</v>
      </c>
      <c r="F20" s="2536"/>
      <c r="G20" s="2536"/>
      <c r="H20" s="2536"/>
      <c r="I20" s="2536"/>
      <c r="J20" s="2537"/>
      <c r="K20" s="2544" t="str">
        <f>IF(入力シート!L482="","",入力シート!L482)</f>
        <v/>
      </c>
      <c r="L20" s="2537" t="s">
        <v>330</v>
      </c>
    </row>
    <row r="21" spans="5:12" ht="13.15" customHeight="1">
      <c r="E21" s="2538"/>
      <c r="F21" s="2539"/>
      <c r="G21" s="2539"/>
      <c r="H21" s="2539"/>
      <c r="I21" s="2539"/>
      <c r="J21" s="2540"/>
      <c r="K21" s="2545"/>
      <c r="L21" s="2540"/>
    </row>
    <row r="22" spans="5:12" ht="13.15" customHeight="1">
      <c r="E22" s="2538"/>
      <c r="F22" s="2539"/>
      <c r="G22" s="2539"/>
      <c r="H22" s="2539"/>
      <c r="I22" s="2539"/>
      <c r="J22" s="2540"/>
      <c r="K22" s="2545"/>
      <c r="L22" s="2540"/>
    </row>
    <row r="23" spans="5:12" ht="13.15" customHeight="1">
      <c r="E23" s="2541"/>
      <c r="F23" s="2542"/>
      <c r="G23" s="2542"/>
      <c r="H23" s="2542"/>
      <c r="I23" s="2542"/>
      <c r="J23" s="2543"/>
      <c r="K23" s="2546"/>
      <c r="L23" s="2543"/>
    </row>
    <row r="24" spans="5:12" ht="13.15" customHeight="1">
      <c r="E24" s="2535" t="s">
        <v>332</v>
      </c>
      <c r="F24" s="2536"/>
      <c r="G24" s="2536"/>
      <c r="H24" s="2536"/>
      <c r="I24" s="2536"/>
      <c r="J24" s="2537"/>
      <c r="K24" s="2544" t="str">
        <f>IF(入力シート!L484="","",入力シート!L484)</f>
        <v/>
      </c>
      <c r="L24" s="2537" t="s">
        <v>330</v>
      </c>
    </row>
    <row r="25" spans="5:12" ht="13.15" customHeight="1">
      <c r="E25" s="2538"/>
      <c r="F25" s="2539"/>
      <c r="G25" s="2539"/>
      <c r="H25" s="2539"/>
      <c r="I25" s="2539"/>
      <c r="J25" s="2540"/>
      <c r="K25" s="2545"/>
      <c r="L25" s="2540"/>
    </row>
    <row r="26" spans="5:12" ht="13.15" customHeight="1">
      <c r="E26" s="2538"/>
      <c r="F26" s="2539"/>
      <c r="G26" s="2539"/>
      <c r="H26" s="2539"/>
      <c r="I26" s="2539"/>
      <c r="J26" s="2540"/>
      <c r="K26" s="2545"/>
      <c r="L26" s="2540"/>
    </row>
    <row r="27" spans="5:12" ht="13.15" customHeight="1">
      <c r="E27" s="2541"/>
      <c r="F27" s="2542"/>
      <c r="G27" s="2542"/>
      <c r="H27" s="2542"/>
      <c r="I27" s="2542"/>
      <c r="J27" s="2543"/>
      <c r="K27" s="2546"/>
      <c r="L27" s="2543"/>
    </row>
    <row r="28" spans="5:12">
      <c r="E28" s="2535" t="s">
        <v>333</v>
      </c>
      <c r="F28" s="2536"/>
      <c r="G28" s="2536"/>
      <c r="H28" s="2536"/>
      <c r="I28" s="2536"/>
      <c r="J28" s="2537"/>
      <c r="K28" s="2544" t="str">
        <f>IF(AND(K16="",K20="",K24=""),"",K16+K20+K24)</f>
        <v/>
      </c>
      <c r="L28" s="2537" t="s">
        <v>330</v>
      </c>
    </row>
    <row r="29" spans="5:12">
      <c r="E29" s="2538"/>
      <c r="F29" s="2539"/>
      <c r="G29" s="2539"/>
      <c r="H29" s="2539"/>
      <c r="I29" s="2539"/>
      <c r="J29" s="2540"/>
      <c r="K29" s="2545"/>
      <c r="L29" s="2540"/>
    </row>
    <row r="30" spans="5:12">
      <c r="E30" s="2538"/>
      <c r="F30" s="2539"/>
      <c r="G30" s="2539"/>
      <c r="H30" s="2539"/>
      <c r="I30" s="2539"/>
      <c r="J30" s="2540"/>
      <c r="K30" s="2545"/>
      <c r="L30" s="2540"/>
    </row>
    <row r="31" spans="5:12">
      <c r="E31" s="2541"/>
      <c r="F31" s="2542"/>
      <c r="G31" s="2542"/>
      <c r="H31" s="2542"/>
      <c r="I31" s="2542"/>
      <c r="J31" s="2543"/>
      <c r="K31" s="2546"/>
      <c r="L31" s="2543"/>
    </row>
    <row r="32" spans="5:12">
      <c r="E32" s="414"/>
      <c r="F32" s="414"/>
      <c r="G32" s="414"/>
      <c r="H32" s="414"/>
      <c r="I32" s="414"/>
      <c r="J32" s="414"/>
      <c r="K32" s="415"/>
      <c r="L32" s="416"/>
    </row>
    <row r="33" spans="1:12" ht="14.25" thickBot="1"/>
    <row r="34" spans="1:12" ht="14.25" thickTop="1">
      <c r="E34" s="2547" t="s">
        <v>334</v>
      </c>
      <c r="F34" s="2548"/>
      <c r="G34" s="2548"/>
      <c r="H34" s="2548"/>
      <c r="I34" s="2548"/>
      <c r="J34" s="2549"/>
      <c r="K34" s="2554" t="str">
        <f>IF(入力シート!L488="","",入力シート!L488)</f>
        <v/>
      </c>
      <c r="L34" s="2556" t="s">
        <v>330</v>
      </c>
    </row>
    <row r="35" spans="1:12">
      <c r="E35" s="2550"/>
      <c r="F35" s="2539"/>
      <c r="G35" s="2539"/>
      <c r="H35" s="2539"/>
      <c r="I35" s="2539"/>
      <c r="J35" s="2540"/>
      <c r="K35" s="2545"/>
      <c r="L35" s="2557"/>
    </row>
    <row r="36" spans="1:12">
      <c r="E36" s="2550"/>
      <c r="F36" s="2539"/>
      <c r="G36" s="2539"/>
      <c r="H36" s="2539"/>
      <c r="I36" s="2539"/>
      <c r="J36" s="2540"/>
      <c r="K36" s="2545"/>
      <c r="L36" s="2557"/>
    </row>
    <row r="37" spans="1:12" ht="14.25" thickBot="1">
      <c r="E37" s="2551"/>
      <c r="F37" s="2552"/>
      <c r="G37" s="2552"/>
      <c r="H37" s="2552"/>
      <c r="I37" s="2552"/>
      <c r="J37" s="2553"/>
      <c r="K37" s="2555"/>
      <c r="L37" s="2558"/>
    </row>
    <row r="38" spans="1:12" ht="14.25" thickTop="1"/>
    <row r="42" spans="1:12" s="405" customFormat="1" ht="17.100000000000001" customHeight="1">
      <c r="C42" s="405" t="s">
        <v>335</v>
      </c>
    </row>
    <row r="45" spans="1:12" ht="23.45" customHeight="1">
      <c r="A45" s="417" t="s">
        <v>941</v>
      </c>
    </row>
    <row r="46" spans="1:12" s="405" customFormat="1" ht="14.25">
      <c r="A46" s="405" t="s">
        <v>1257</v>
      </c>
      <c r="B46" s="418">
        <f>IF(入力シート!O51="","",IF(入力シート!O51=1,"元",入力シート!O51))</f>
        <v>6</v>
      </c>
      <c r="C46" s="405" t="s">
        <v>12</v>
      </c>
      <c r="D46" s="418" t="str">
        <f>IF(入力シート!R51="","",入力シート!R51)</f>
        <v/>
      </c>
      <c r="E46" s="405" t="s">
        <v>18</v>
      </c>
      <c r="F46" s="418" t="str">
        <f>IF(入力シート!U51="","",入力シート!U51)</f>
        <v/>
      </c>
      <c r="G46" s="405" t="s">
        <v>14</v>
      </c>
    </row>
    <row r="48" spans="1:12">
      <c r="B48" s="2531" t="s">
        <v>336</v>
      </c>
      <c r="C48" s="2531"/>
      <c r="D48" s="2531"/>
      <c r="E48" s="2531"/>
      <c r="G48" s="2532" t="str">
        <f>IF(様式２!G31=0,"",様式２!G31)</f>
        <v/>
      </c>
      <c r="H48" s="2532"/>
      <c r="I48" s="2532"/>
      <c r="J48" s="2532"/>
      <c r="K48" s="2532"/>
    </row>
    <row r="49" spans="2:11" s="411" customFormat="1" ht="30" customHeight="1">
      <c r="B49" s="2531"/>
      <c r="C49" s="2531"/>
      <c r="D49" s="2531"/>
      <c r="E49" s="2531"/>
      <c r="G49" s="2532"/>
      <c r="H49" s="2532"/>
      <c r="I49" s="2532"/>
      <c r="J49" s="2532"/>
      <c r="K49" s="2532"/>
    </row>
    <row r="51" spans="2:11" ht="30" customHeight="1">
      <c r="B51" s="2533" t="s">
        <v>337</v>
      </c>
      <c r="C51" s="2533"/>
      <c r="D51" s="2533"/>
      <c r="E51" s="2533"/>
      <c r="G51" s="2534" t="str">
        <f>IF(様式２!G37=0,"",様式２!G37)</f>
        <v/>
      </c>
      <c r="H51" s="2534"/>
      <c r="I51" s="2534"/>
      <c r="J51" s="2534"/>
      <c r="K51" s="2534"/>
    </row>
  </sheetData>
  <sheetProtection algorithmName="SHA-512" hashValue="7NmH56XoQFqZwQD4aaNQtTdFLEWnFKlba6PystjqLM9ZXBfEM/iv96H/zgtBg8sgkLkW4sAEQ1nd/qbrYRznHw==" saltValue="SMAUrSAlDehGlBwmYJPYmA==" spinCount="100000" sheet="1" objects="1" scenarios="1" selectLockedCells="1" selectUnlockedCells="1"/>
  <mergeCells count="23">
    <mergeCell ref="A2:J2"/>
    <mergeCell ref="E10:L10"/>
    <mergeCell ref="E12:J15"/>
    <mergeCell ref="K12:L15"/>
    <mergeCell ref="E16:J19"/>
    <mergeCell ref="K16:K19"/>
    <mergeCell ref="L16:L19"/>
    <mergeCell ref="L28:L31"/>
    <mergeCell ref="E34:J37"/>
    <mergeCell ref="K34:K37"/>
    <mergeCell ref="L34:L37"/>
    <mergeCell ref="E20:J23"/>
    <mergeCell ref="K20:K23"/>
    <mergeCell ref="L20:L23"/>
    <mergeCell ref="E24:J27"/>
    <mergeCell ref="K24:K27"/>
    <mergeCell ref="L24:L27"/>
    <mergeCell ref="B48:E49"/>
    <mergeCell ref="G48:K49"/>
    <mergeCell ref="B51:E51"/>
    <mergeCell ref="G51:K51"/>
    <mergeCell ref="E28:J31"/>
    <mergeCell ref="K28:K31"/>
  </mergeCells>
  <phoneticPr fontId="3"/>
  <printOptions horizontalCentered="1"/>
  <pageMargins left="0.9055118110236221" right="0.70866141732283472" top="0.62992125984251968"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A1:BF572"/>
  <sheetViews>
    <sheetView showGridLines="0" view="pageBreakPreview" zoomScale="76" zoomScaleNormal="100" zoomScaleSheetLayoutView="76" workbookViewId="0">
      <pane ySplit="2" topLeftCell="A3" activePane="bottomLeft" state="frozen"/>
      <selection activeCell="L16" sqref="L16:AL19"/>
      <selection pane="bottomLeft" activeCell="L18" sqref="L18:AL18"/>
    </sheetView>
  </sheetViews>
  <sheetFormatPr defaultColWidth="10" defaultRowHeight="28.15" customHeight="1"/>
  <cols>
    <col min="1" max="40" width="4" style="27" customWidth="1"/>
    <col min="41" max="41" width="4.125" style="149" customWidth="1"/>
    <col min="42" max="42" width="4.25" style="149" hidden="1" customWidth="1"/>
    <col min="43" max="43" width="9.75" style="35" hidden="1" customWidth="1"/>
    <col min="44" max="44" width="9.75" style="157" hidden="1" customWidth="1"/>
    <col min="45" max="45" width="9.75" style="30" hidden="1" customWidth="1"/>
    <col min="46" max="46" width="9.75" style="31" hidden="1" customWidth="1"/>
    <col min="47" max="47" width="9.75" style="150" hidden="1" customWidth="1"/>
    <col min="48" max="48" width="9.75" style="153" hidden="1" customWidth="1"/>
    <col min="49" max="49" width="9.75" style="218" hidden="1" customWidth="1"/>
    <col min="50" max="52" width="10.75" style="32" hidden="1" customWidth="1"/>
    <col min="53" max="53" width="10.875" style="32" hidden="1" customWidth="1"/>
    <col min="54" max="54" width="10" style="534" hidden="1" customWidth="1"/>
    <col min="55" max="55" width="10" style="27" hidden="1" customWidth="1"/>
    <col min="56" max="75" width="10" style="27" customWidth="1"/>
    <col min="76" max="16384" width="10" style="27"/>
  </cols>
  <sheetData>
    <row r="1" spans="1:54" ht="28.15" customHeight="1">
      <c r="A1" s="866" t="s">
        <v>603</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28"/>
      <c r="AQ1" s="211" t="s">
        <v>920</v>
      </c>
      <c r="AR1" s="212" t="s">
        <v>1002</v>
      </c>
      <c r="AS1" s="213" t="s">
        <v>1011</v>
      </c>
      <c r="AT1" s="214" t="s">
        <v>976</v>
      </c>
      <c r="AU1" s="215" t="s">
        <v>975</v>
      </c>
      <c r="AV1" s="216" t="s">
        <v>1030</v>
      </c>
      <c r="AW1" s="217" t="s">
        <v>849</v>
      </c>
      <c r="AX1" s="210" t="s">
        <v>342</v>
      </c>
      <c r="AY1" s="210" t="s">
        <v>977</v>
      </c>
      <c r="AZ1" s="210" t="s">
        <v>995</v>
      </c>
      <c r="BA1" s="210" t="s">
        <v>1171</v>
      </c>
      <c r="BB1" s="534" t="s">
        <v>1267</v>
      </c>
    </row>
    <row r="2" spans="1:54" ht="28.15" customHeight="1">
      <c r="A2" s="866"/>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28"/>
      <c r="AQ2" s="29"/>
      <c r="AR2" s="156"/>
      <c r="AV2" s="170"/>
    </row>
    <row r="3" spans="1:54" s="33" customFormat="1" ht="28.15" customHeight="1">
      <c r="B3" s="1264" t="s">
        <v>1262</v>
      </c>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c r="AH3" s="1264"/>
      <c r="AI3" s="1264"/>
      <c r="AJ3" s="1264"/>
      <c r="AK3" s="1264"/>
      <c r="AL3" s="1264"/>
      <c r="AM3" s="1264"/>
      <c r="AN3" s="1264"/>
      <c r="AO3" s="34"/>
      <c r="AP3" s="34"/>
      <c r="AQ3" s="35"/>
      <c r="AR3" s="157"/>
      <c r="AS3" s="30"/>
      <c r="AT3" s="31"/>
      <c r="AU3" s="150"/>
      <c r="AV3" s="170"/>
      <c r="AW3" s="218"/>
      <c r="AX3" s="32"/>
      <c r="AY3" s="32"/>
      <c r="AZ3" s="32"/>
      <c r="BA3" s="32"/>
      <c r="BB3" s="534"/>
    </row>
    <row r="4" spans="1:54" s="33" customFormat="1" ht="28.15" customHeight="1">
      <c r="B4" s="1265" t="s">
        <v>1169</v>
      </c>
      <c r="C4" s="1266"/>
      <c r="D4" s="1266"/>
      <c r="E4" s="1266"/>
      <c r="F4" s="1266"/>
      <c r="G4" s="1266"/>
      <c r="H4" s="1266"/>
      <c r="I4" s="1266"/>
      <c r="J4" s="1266"/>
      <c r="K4" s="1266"/>
      <c r="L4" s="1266"/>
      <c r="M4" s="1266"/>
      <c r="N4" s="1266"/>
      <c r="O4" s="1266"/>
      <c r="P4" s="1266"/>
      <c r="Q4" s="1266"/>
      <c r="R4" s="1266"/>
      <c r="S4" s="1266"/>
      <c r="T4" s="1266"/>
      <c r="U4" s="1266"/>
      <c r="V4" s="1266"/>
      <c r="W4" s="1266"/>
      <c r="X4" s="1266"/>
      <c r="Y4" s="1266"/>
      <c r="Z4" s="1266"/>
      <c r="AA4" s="1266"/>
      <c r="AB4" s="1266"/>
      <c r="AC4" s="1266"/>
      <c r="AD4" s="1266"/>
      <c r="AE4" s="1266"/>
      <c r="AF4" s="1266"/>
      <c r="AG4" s="1266"/>
      <c r="AH4" s="1266"/>
      <c r="AI4" s="1266"/>
      <c r="AJ4" s="1266"/>
      <c r="AK4" s="1266"/>
      <c r="AL4" s="1266"/>
      <c r="AM4" s="1266"/>
      <c r="AN4" s="1266"/>
      <c r="AO4" s="1267"/>
      <c r="AP4" s="34"/>
      <c r="AQ4" s="35"/>
      <c r="AR4" s="157"/>
      <c r="AS4" s="30"/>
      <c r="AT4" s="31"/>
      <c r="AU4" s="150"/>
      <c r="AV4" s="170"/>
      <c r="AW4" s="218"/>
      <c r="AX4" s="32"/>
      <c r="AY4" s="32"/>
      <c r="AZ4" s="32"/>
      <c r="BA4" s="32"/>
      <c r="BB4" s="534"/>
    </row>
    <row r="5" spans="1:54" s="36" customFormat="1" ht="28.15" customHeight="1">
      <c r="B5" s="878" t="s">
        <v>1321</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c r="AO5" s="878"/>
      <c r="AP5" s="43"/>
      <c r="AQ5" s="44"/>
      <c r="AR5" s="159"/>
      <c r="AS5" s="40"/>
      <c r="AT5" s="41"/>
      <c r="AU5" s="151"/>
      <c r="AV5" s="171"/>
      <c r="AW5" s="219"/>
      <c r="AX5" s="42"/>
      <c r="AY5" s="42"/>
      <c r="AZ5" s="42"/>
      <c r="BA5" s="42"/>
      <c r="BB5" s="535"/>
    </row>
    <row r="6" spans="1:54" s="36" customFormat="1" ht="28.15" customHeight="1">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38"/>
      <c r="AQ6" s="39"/>
      <c r="AR6" s="158"/>
      <c r="AS6" s="40"/>
      <c r="AT6" s="41"/>
      <c r="AU6" s="151"/>
      <c r="AV6" s="171"/>
      <c r="AW6" s="219"/>
      <c r="AX6" s="42"/>
      <c r="AY6" s="42"/>
      <c r="AZ6" s="42"/>
      <c r="BA6" s="42"/>
      <c r="BB6" s="535"/>
    </row>
    <row r="7" spans="1:54" s="36" customFormat="1" ht="28.15" customHeight="1">
      <c r="B7" s="878" t="s">
        <v>1386</v>
      </c>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O7" s="38"/>
      <c r="AP7" s="38"/>
      <c r="AQ7" s="39"/>
      <c r="AR7" s="158"/>
      <c r="AS7" s="40"/>
      <c r="AT7" s="41"/>
      <c r="AU7" s="151"/>
      <c r="AV7" s="171"/>
      <c r="AW7" s="219"/>
      <c r="AX7" s="42"/>
      <c r="AY7" s="42"/>
      <c r="AZ7" s="42"/>
      <c r="BA7" s="42"/>
      <c r="BB7" s="535"/>
    </row>
    <row r="8" spans="1:54" s="36" customFormat="1" ht="28.15" customHeight="1">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O8" s="38"/>
      <c r="AP8" s="38"/>
      <c r="AQ8" s="39"/>
      <c r="AR8" s="158"/>
      <c r="AS8" s="40"/>
      <c r="AT8" s="41"/>
      <c r="AU8" s="151"/>
      <c r="AV8" s="171"/>
      <c r="AW8" s="219"/>
      <c r="AX8" s="42"/>
      <c r="AY8" s="42"/>
      <c r="AZ8" s="42"/>
      <c r="BA8" s="42"/>
      <c r="BB8" s="535"/>
    </row>
    <row r="9" spans="1:54" s="36" customFormat="1" ht="28.15" customHeight="1">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O9" s="38"/>
      <c r="AP9" s="38"/>
      <c r="AQ9" s="39"/>
      <c r="AR9" s="158"/>
      <c r="AS9" s="40"/>
      <c r="AT9" s="41"/>
      <c r="AU9" s="151"/>
      <c r="AV9" s="171"/>
      <c r="AW9" s="219"/>
      <c r="AX9" s="42"/>
      <c r="AY9" s="42"/>
      <c r="AZ9" s="42"/>
      <c r="BA9" s="42"/>
      <c r="BB9" s="535"/>
    </row>
    <row r="10" spans="1:54" s="36" customFormat="1" ht="28.15" customHeight="1">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O10" s="38"/>
      <c r="AP10" s="38"/>
      <c r="AQ10" s="39"/>
      <c r="AR10" s="158"/>
      <c r="AS10" s="40"/>
      <c r="AT10" s="41"/>
      <c r="AU10" s="151"/>
      <c r="AV10" s="171"/>
      <c r="AW10" s="219"/>
      <c r="AX10" s="42"/>
      <c r="AY10" s="42"/>
      <c r="AZ10" s="42"/>
      <c r="BA10" s="42"/>
      <c r="BB10" s="535"/>
    </row>
    <row r="11" spans="1:54" s="36" customFormat="1" ht="28.15" customHeight="1">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O11" s="38"/>
      <c r="AP11" s="38"/>
      <c r="AQ11" s="39"/>
      <c r="AR11" s="158"/>
      <c r="AS11" s="40"/>
      <c r="AT11" s="41"/>
      <c r="AU11" s="151"/>
      <c r="AV11" s="171"/>
      <c r="AW11" s="219"/>
      <c r="AX11" s="42"/>
      <c r="AY11" s="42"/>
      <c r="AZ11" s="42"/>
      <c r="BA11" s="42"/>
      <c r="BB11" s="535"/>
    </row>
    <row r="12" spans="1:54" s="36" customFormat="1" ht="28.15" customHeight="1">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O12" s="38"/>
      <c r="AP12" s="38"/>
      <c r="AQ12" s="39"/>
      <c r="AR12" s="158"/>
      <c r="AS12" s="40"/>
      <c r="AT12" s="41"/>
      <c r="AU12" s="151"/>
      <c r="AV12" s="171"/>
      <c r="AW12" s="219"/>
      <c r="AX12" s="42"/>
      <c r="AY12" s="42"/>
      <c r="AZ12" s="42"/>
      <c r="BA12" s="42"/>
      <c r="BB12" s="535"/>
    </row>
    <row r="13" spans="1:54" s="36" customFormat="1" ht="28.15" customHeight="1">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O13" s="38"/>
      <c r="AP13" s="38"/>
      <c r="AQ13" s="39"/>
      <c r="AR13" s="158"/>
      <c r="AS13" s="40"/>
      <c r="AT13" s="41"/>
      <c r="AU13" s="151"/>
      <c r="AV13" s="171"/>
      <c r="AW13" s="219"/>
      <c r="AX13" s="42"/>
      <c r="AY13" s="42"/>
      <c r="AZ13" s="42"/>
      <c r="BA13" s="42"/>
      <c r="BB13" s="535"/>
    </row>
    <row r="14" spans="1:54" s="36" customFormat="1" ht="28.15" customHeight="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O14" s="38"/>
      <c r="AP14" s="38"/>
      <c r="AQ14" s="39"/>
      <c r="AR14" s="158"/>
      <c r="AS14" s="40"/>
      <c r="AT14" s="41"/>
      <c r="AU14" s="151"/>
      <c r="AV14" s="171"/>
      <c r="AW14" s="219"/>
      <c r="AX14" s="42"/>
      <c r="AY14" s="42"/>
      <c r="AZ14" s="42"/>
      <c r="BA14" s="42"/>
      <c r="BB14" s="535"/>
    </row>
    <row r="15" spans="1:54" s="474" customFormat="1" ht="28.15" customHeight="1">
      <c r="A15" s="851">
        <v>1</v>
      </c>
      <c r="B15" s="851"/>
      <c r="C15" s="840" t="s">
        <v>747</v>
      </c>
      <c r="D15" s="840"/>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443"/>
      <c r="AQ15" s="466"/>
      <c r="AR15" s="467"/>
      <c r="AS15" s="468"/>
      <c r="AT15" s="469"/>
      <c r="AU15" s="470"/>
      <c r="AV15" s="471"/>
      <c r="AW15" s="472"/>
      <c r="AX15" s="473"/>
      <c r="AY15" s="473"/>
      <c r="AZ15" s="473"/>
      <c r="BA15" s="473"/>
      <c r="BB15" s="536"/>
    </row>
    <row r="16" spans="1:54" s="36" customFormat="1" ht="28.15" customHeight="1" thickBot="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O16" s="38"/>
      <c r="AP16" s="38"/>
      <c r="AQ16" s="39"/>
      <c r="AR16" s="158"/>
      <c r="AS16" s="40"/>
      <c r="AT16" s="41"/>
      <c r="AU16" s="151"/>
      <c r="AV16" s="171"/>
      <c r="AW16" s="219"/>
      <c r="AX16" s="42"/>
      <c r="AY16" s="42"/>
      <c r="AZ16" s="42"/>
      <c r="BA16" s="42"/>
      <c r="BB16" s="535"/>
    </row>
    <row r="17" spans="1:54" s="46" customFormat="1" ht="28.15" customHeight="1">
      <c r="A17" s="47"/>
      <c r="B17" s="836" t="s">
        <v>604</v>
      </c>
      <c r="C17" s="837"/>
      <c r="D17" s="837"/>
      <c r="E17" s="837"/>
      <c r="F17" s="837"/>
      <c r="G17" s="837"/>
      <c r="H17" s="837"/>
      <c r="I17" s="837"/>
      <c r="J17" s="837"/>
      <c r="K17" s="837"/>
      <c r="L17" s="1196" t="s">
        <v>811</v>
      </c>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8"/>
      <c r="AM17" s="47"/>
      <c r="AN17" s="47"/>
      <c r="AO17" s="454"/>
      <c r="AP17" s="454"/>
      <c r="AQ17" s="452"/>
      <c r="AR17" s="453"/>
      <c r="AS17" s="446"/>
      <c r="AT17" s="447"/>
      <c r="AU17" s="448"/>
      <c r="AV17" s="449"/>
      <c r="AW17" s="450"/>
      <c r="AX17" s="451"/>
      <c r="AY17" s="451"/>
      <c r="AZ17" s="451"/>
      <c r="BA17" s="451"/>
      <c r="BB17" s="535"/>
    </row>
    <row r="18" spans="1:54" s="46" customFormat="1" ht="28.15" customHeight="1" thickBot="1">
      <c r="A18" s="47"/>
      <c r="B18" s="853" t="s">
        <v>752</v>
      </c>
      <c r="C18" s="854"/>
      <c r="D18" s="854"/>
      <c r="E18" s="854"/>
      <c r="F18" s="854"/>
      <c r="G18" s="854"/>
      <c r="H18" s="854"/>
      <c r="I18" s="854"/>
      <c r="J18" s="854"/>
      <c r="K18" s="85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5"/>
      <c r="AM18" s="47"/>
      <c r="AN18" s="47"/>
      <c r="AO18" s="454"/>
      <c r="AP18" s="454"/>
      <c r="AQ18" s="478" t="s">
        <v>1209</v>
      </c>
      <c r="AR18" s="453"/>
      <c r="AS18" s="455" t="str">
        <f>IF(LEN(AT18)&gt;30,"1","0")</f>
        <v>0</v>
      </c>
      <c r="AT18" s="447" t="str">
        <f>SUBSTITUTE(SUBSTITUTE(AU18," ",""),"　","")</f>
        <v/>
      </c>
      <c r="AU18" s="480" t="str">
        <f>DBCS(L18)</f>
        <v/>
      </c>
      <c r="AV18" s="449"/>
      <c r="AW18" s="450" t="s">
        <v>1221</v>
      </c>
      <c r="AX18" s="451"/>
      <c r="AY18" s="451"/>
      <c r="AZ18" s="451"/>
      <c r="BA18" s="451"/>
      <c r="BB18" s="535"/>
    </row>
    <row r="19" spans="1:54" s="36" customFormat="1" ht="28.15" customHeight="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O19" s="38"/>
      <c r="AP19" s="38"/>
      <c r="AQ19" s="39"/>
      <c r="AR19" s="158"/>
      <c r="AS19" s="40"/>
      <c r="AT19" s="41">
        <f>LEN(L18)</f>
        <v>0</v>
      </c>
      <c r="AU19" s="151"/>
      <c r="AV19" s="171"/>
      <c r="AW19" s="219" t="s">
        <v>922</v>
      </c>
      <c r="AX19" s="42"/>
      <c r="AY19" s="42"/>
      <c r="AZ19" s="42"/>
      <c r="BA19" s="42"/>
      <c r="BB19" s="535"/>
    </row>
    <row r="20" spans="1:54" s="474" customFormat="1" ht="28.15" customHeight="1">
      <c r="A20" s="851">
        <f>A15+1</f>
        <v>2</v>
      </c>
      <c r="B20" s="851"/>
      <c r="C20" s="851" t="str">
        <f>"【"&amp;様式１!BA1&amp;"】"</f>
        <v>【委託様式１】</v>
      </c>
      <c r="D20" s="852"/>
      <c r="E20" s="852"/>
      <c r="F20" s="852"/>
      <c r="G20" s="852"/>
      <c r="H20" s="852"/>
      <c r="I20" s="852"/>
      <c r="J20" s="840" t="str">
        <f>様式１!C3</f>
        <v>提出書類チェックリスト（業務委託）</v>
      </c>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443"/>
      <c r="AQ20" s="466"/>
      <c r="AR20" s="467"/>
      <c r="AS20" s="468"/>
      <c r="AT20" s="469"/>
      <c r="AU20" s="470"/>
      <c r="AV20" s="471"/>
      <c r="AW20" s="472"/>
      <c r="AX20" s="473"/>
      <c r="AY20" s="473"/>
      <c r="AZ20" s="473"/>
      <c r="BA20" s="473"/>
      <c r="BB20" s="536"/>
    </row>
    <row r="21" spans="1:54" s="36" customFormat="1" ht="28.15" customHeight="1" thickBot="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O21" s="38"/>
      <c r="AP21" s="38"/>
      <c r="AQ21" s="39"/>
      <c r="AR21" s="158"/>
      <c r="AS21" s="40"/>
      <c r="AT21" s="41"/>
      <c r="AU21" s="151"/>
      <c r="AV21" s="171"/>
      <c r="AW21" s="219"/>
      <c r="AX21" s="42"/>
      <c r="AY21" s="42"/>
      <c r="AZ21" s="42"/>
      <c r="BA21" s="42"/>
      <c r="BB21" s="535"/>
    </row>
    <row r="22" spans="1:54" s="36" customFormat="1" ht="28.15" customHeight="1">
      <c r="A22" s="37"/>
      <c r="B22" s="882" t="s">
        <v>914</v>
      </c>
      <c r="C22" s="883"/>
      <c r="D22" s="883"/>
      <c r="E22" s="883"/>
      <c r="F22" s="883"/>
      <c r="G22" s="883"/>
      <c r="H22" s="883"/>
      <c r="I22" s="883"/>
      <c r="J22" s="883"/>
      <c r="K22" s="883"/>
      <c r="L22" s="1178" t="s">
        <v>1231</v>
      </c>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9"/>
      <c r="AM22" s="53"/>
      <c r="AN22" s="53"/>
      <c r="AO22" s="53"/>
      <c r="AP22" s="53"/>
      <c r="AQ22" s="54"/>
      <c r="AR22" s="161"/>
      <c r="AS22" s="40"/>
      <c r="AT22" s="41"/>
      <c r="AU22" s="151"/>
      <c r="AV22" s="171"/>
      <c r="AW22" s="219"/>
      <c r="AX22" s="42"/>
      <c r="AY22" s="42"/>
      <c r="AZ22" s="42"/>
      <c r="BA22" s="42"/>
      <c r="BB22" s="535"/>
    </row>
    <row r="23" spans="1:54" s="36" customFormat="1" ht="28.15" customHeight="1" thickBot="1">
      <c r="A23" s="37"/>
      <c r="B23" s="1180" t="s">
        <v>857</v>
      </c>
      <c r="C23" s="1181"/>
      <c r="D23" s="1181"/>
      <c r="E23" s="1181"/>
      <c r="F23" s="1181"/>
      <c r="G23" s="1181"/>
      <c r="H23" s="1181"/>
      <c r="I23" s="1181"/>
      <c r="J23" s="1181"/>
      <c r="K23" s="1181"/>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2"/>
      <c r="AJ23" s="1182"/>
      <c r="AK23" s="1182"/>
      <c r="AL23" s="1183"/>
      <c r="AM23" s="53"/>
      <c r="AN23" s="53"/>
      <c r="AO23" s="53"/>
      <c r="AP23" s="53"/>
      <c r="AQ23" s="54"/>
      <c r="AR23" s="161"/>
      <c r="AS23" s="40"/>
      <c r="AT23" s="41"/>
      <c r="AU23" s="151"/>
      <c r="AV23" s="171"/>
      <c r="AW23" s="219" t="s">
        <v>851</v>
      </c>
      <c r="AX23" s="42"/>
      <c r="AY23" s="42"/>
      <c r="AZ23" s="42"/>
      <c r="BA23" s="42"/>
      <c r="BB23" s="535"/>
    </row>
    <row r="24" spans="1:54" s="36" customFormat="1" ht="28.15" customHeight="1" thickBot="1">
      <c r="A24" s="37"/>
      <c r="B24" s="456"/>
      <c r="C24" s="456"/>
      <c r="D24" s="456"/>
      <c r="E24" s="456"/>
      <c r="F24" s="456"/>
      <c r="G24" s="457"/>
      <c r="H24" s="457"/>
      <c r="I24" s="457"/>
      <c r="J24" s="457"/>
      <c r="K24" s="457"/>
      <c r="L24" s="55"/>
      <c r="M24" s="55"/>
      <c r="N24" s="55"/>
      <c r="O24" s="55"/>
      <c r="P24" s="55"/>
      <c r="Q24" s="55"/>
      <c r="R24" s="55"/>
      <c r="S24" s="55"/>
      <c r="T24" s="55"/>
      <c r="U24" s="55"/>
      <c r="V24" s="55"/>
      <c r="W24" s="55"/>
      <c r="X24" s="55"/>
      <c r="Y24" s="55"/>
      <c r="Z24" s="55"/>
      <c r="AA24" s="55"/>
      <c r="AB24" s="55"/>
      <c r="AC24" s="55"/>
      <c r="AD24" s="55"/>
      <c r="AE24" s="55"/>
      <c r="AF24" s="55"/>
      <c r="AG24" s="55"/>
      <c r="AH24" s="53"/>
      <c r="AI24" s="53"/>
      <c r="AJ24" s="53"/>
      <c r="AK24" s="53"/>
      <c r="AL24" s="53"/>
      <c r="AM24" s="53"/>
      <c r="AN24" s="53"/>
      <c r="AO24" s="53"/>
      <c r="AP24" s="53"/>
      <c r="AQ24" s="54"/>
      <c r="AR24" s="161"/>
      <c r="AS24" s="40"/>
      <c r="AT24" s="41"/>
      <c r="AU24" s="151"/>
      <c r="AV24" s="171"/>
      <c r="AW24" s="219"/>
      <c r="AX24" s="42"/>
      <c r="AY24" s="42"/>
      <c r="AZ24" s="42"/>
      <c r="BA24" s="42"/>
      <c r="BB24" s="535"/>
    </row>
    <row r="25" spans="1:54" s="59" customFormat="1" ht="28.15" customHeight="1">
      <c r="A25" s="56"/>
      <c r="B25" s="882" t="s">
        <v>915</v>
      </c>
      <c r="C25" s="883"/>
      <c r="D25" s="883"/>
      <c r="E25" s="883"/>
      <c r="F25" s="883"/>
      <c r="G25" s="883"/>
      <c r="H25" s="883"/>
      <c r="I25" s="883"/>
      <c r="J25" s="883"/>
      <c r="K25" s="883"/>
      <c r="L25" s="1184" t="s">
        <v>1232</v>
      </c>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9"/>
      <c r="AM25" s="57"/>
      <c r="AN25" s="57"/>
      <c r="AO25" s="57"/>
      <c r="AP25" s="57"/>
      <c r="AQ25" s="58"/>
      <c r="AR25" s="162"/>
      <c r="AS25" s="40"/>
      <c r="AT25" s="41"/>
      <c r="AU25" s="151"/>
      <c r="AV25" s="171"/>
      <c r="AW25" s="219"/>
      <c r="AX25" s="42"/>
      <c r="AY25" s="42"/>
      <c r="AZ25" s="42"/>
      <c r="BA25" s="42"/>
      <c r="BB25" s="537"/>
    </row>
    <row r="26" spans="1:54" s="59" customFormat="1" ht="28.15" customHeight="1" thickBot="1">
      <c r="A26" s="56"/>
      <c r="B26" s="1180" t="s">
        <v>858</v>
      </c>
      <c r="C26" s="1181"/>
      <c r="D26" s="1181"/>
      <c r="E26" s="1181"/>
      <c r="F26" s="1181"/>
      <c r="G26" s="1181"/>
      <c r="H26" s="1181"/>
      <c r="I26" s="1181"/>
      <c r="J26" s="1181"/>
      <c r="K26" s="1181"/>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3"/>
      <c r="AM26" s="57"/>
      <c r="AN26" s="57"/>
      <c r="AO26" s="57"/>
      <c r="AP26" s="57"/>
      <c r="AQ26" s="58"/>
      <c r="AR26" s="162"/>
      <c r="AS26" s="40"/>
      <c r="AT26" s="41" t="str">
        <f>SUBSTITUTE(SUBSTITUTE(L26," ",""),"　","")</f>
        <v/>
      </c>
      <c r="AU26" s="151"/>
      <c r="AV26" s="171"/>
      <c r="AW26" s="219" t="s">
        <v>851</v>
      </c>
      <c r="AX26" s="42"/>
      <c r="AY26" s="42"/>
      <c r="AZ26" s="42"/>
      <c r="BA26" s="42"/>
      <c r="BB26" s="537"/>
    </row>
    <row r="27" spans="1:54" s="63" customFormat="1" ht="28.15" customHeight="1" thickBot="1">
      <c r="A27" s="50"/>
      <c r="B27" s="458"/>
      <c r="C27" s="458"/>
      <c r="D27" s="458"/>
      <c r="E27" s="458"/>
      <c r="F27" s="458"/>
      <c r="G27" s="458"/>
      <c r="H27" s="458"/>
      <c r="I27" s="458"/>
      <c r="J27" s="458"/>
      <c r="K27" s="458"/>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50"/>
      <c r="AN27" s="50"/>
      <c r="AO27" s="50"/>
      <c r="AP27" s="50"/>
      <c r="AQ27" s="51"/>
      <c r="AR27" s="160"/>
      <c r="AS27" s="40"/>
      <c r="AT27" s="41"/>
      <c r="AU27" s="151"/>
      <c r="AV27" s="171"/>
      <c r="AW27" s="219"/>
      <c r="AX27" s="42"/>
      <c r="AY27" s="42"/>
      <c r="AZ27" s="42"/>
      <c r="BA27" s="42"/>
      <c r="BB27" s="537"/>
    </row>
    <row r="28" spans="1:54" s="48" customFormat="1" ht="28.15" customHeight="1" thickBot="1">
      <c r="A28" s="49"/>
      <c r="B28" s="836" t="str">
        <f>様式１!AK15</f>
        <v>ＴＥＬ</v>
      </c>
      <c r="C28" s="837"/>
      <c r="D28" s="837"/>
      <c r="E28" s="837"/>
      <c r="F28" s="837"/>
      <c r="G28" s="837"/>
      <c r="H28" s="837"/>
      <c r="I28" s="837"/>
      <c r="J28" s="837"/>
      <c r="K28" s="837"/>
      <c r="L28" s="909" t="s">
        <v>764</v>
      </c>
      <c r="M28" s="897"/>
      <c r="N28" s="897"/>
      <c r="O28" s="897"/>
      <c r="P28" s="897"/>
      <c r="Q28" s="897"/>
      <c r="R28" s="897"/>
      <c r="S28" s="897"/>
      <c r="T28" s="897"/>
      <c r="U28" s="897"/>
      <c r="V28" s="897"/>
      <c r="W28" s="897"/>
      <c r="X28" s="897"/>
      <c r="Y28" s="897"/>
      <c r="Z28" s="897"/>
      <c r="AA28" s="897"/>
      <c r="AB28" s="910"/>
      <c r="AC28" s="910"/>
      <c r="AD28" s="910"/>
      <c r="AE28" s="910"/>
      <c r="AF28" s="910"/>
      <c r="AG28" s="910"/>
      <c r="AH28" s="910"/>
      <c r="AI28" s="910"/>
      <c r="AJ28" s="910"/>
      <c r="AK28" s="910"/>
      <c r="AL28" s="911"/>
      <c r="AM28" s="49"/>
      <c r="AN28" s="49"/>
      <c r="AO28" s="50"/>
      <c r="AP28" s="50"/>
      <c r="AQ28" s="51"/>
      <c r="AR28" s="160"/>
      <c r="AS28" s="40"/>
      <c r="AT28" s="41" t="str">
        <f>L29&amp;IF(Q29&lt;&gt;"","-","")&amp;Q29&amp;IF(W29&lt;&gt;"","-","")&amp;W29</f>
        <v/>
      </c>
      <c r="AU28" s="151"/>
      <c r="AV28" s="171"/>
      <c r="AW28" s="219" t="s">
        <v>909</v>
      </c>
      <c r="AX28" s="42"/>
      <c r="AY28" s="42"/>
      <c r="AZ28" s="42"/>
      <c r="BA28" s="42"/>
      <c r="BB28" s="538"/>
    </row>
    <row r="29" spans="1:54" s="48" customFormat="1" ht="28.15" customHeight="1" thickBot="1">
      <c r="A29" s="49"/>
      <c r="B29" s="853" t="s">
        <v>1200</v>
      </c>
      <c r="C29" s="854"/>
      <c r="D29" s="854"/>
      <c r="E29" s="854"/>
      <c r="F29" s="854"/>
      <c r="G29" s="854"/>
      <c r="H29" s="854"/>
      <c r="I29" s="854"/>
      <c r="J29" s="854"/>
      <c r="K29" s="854"/>
      <c r="L29" s="830"/>
      <c r="M29" s="831"/>
      <c r="N29" s="831"/>
      <c r="O29" s="903"/>
      <c r="P29" s="64" t="s">
        <v>606</v>
      </c>
      <c r="Q29" s="830"/>
      <c r="R29" s="831"/>
      <c r="S29" s="831"/>
      <c r="T29" s="831"/>
      <c r="U29" s="903"/>
      <c r="V29" s="64" t="s">
        <v>606</v>
      </c>
      <c r="W29" s="830"/>
      <c r="X29" s="831"/>
      <c r="Y29" s="831"/>
      <c r="Z29" s="831"/>
      <c r="AA29" s="832"/>
      <c r="AB29" s="838" t="str">
        <f>IF((LEN(L29)+LEN(Q29)+LEN(W29))&gt;11,"桁数が１１桁を超えています。確認してください。",IF(AND((LEN(L29)+LEN(Q29)+LEN(W29))&lt;10,W29&lt;&gt;""),"桁数が不足しています。確認してください。",""))</f>
        <v/>
      </c>
      <c r="AC29" s="945"/>
      <c r="AD29" s="945"/>
      <c r="AE29" s="945"/>
      <c r="AF29" s="945"/>
      <c r="AG29" s="945"/>
      <c r="AH29" s="945"/>
      <c r="AI29" s="945"/>
      <c r="AJ29" s="945"/>
      <c r="AK29" s="945"/>
      <c r="AL29" s="945"/>
      <c r="AM29" s="945"/>
      <c r="AN29" s="945"/>
      <c r="AO29" s="945"/>
      <c r="AP29" s="50"/>
      <c r="AQ29" s="51" t="s">
        <v>921</v>
      </c>
      <c r="AR29" s="160"/>
      <c r="AS29" s="40"/>
      <c r="AT29" s="41" t="str">
        <f>IF(OR(L29&lt;&gt;"",Q29&lt;&gt;"",W29&lt;&gt;""),IF(AND(W29&lt;&gt;"",LEN(AT28)&lt;=12),AT28,L29&amp;"-"&amp;Q29&amp;W29),"")</f>
        <v/>
      </c>
      <c r="AU29" s="151"/>
      <c r="AV29" s="171"/>
      <c r="AW29" s="219" t="s">
        <v>910</v>
      </c>
      <c r="AX29" s="42"/>
      <c r="AY29" s="42"/>
      <c r="AZ29" s="42"/>
      <c r="BA29" s="42"/>
      <c r="BB29" s="538"/>
    </row>
    <row r="30" spans="1:54" s="63" customFormat="1" ht="28.15" customHeight="1" thickBot="1">
      <c r="A30" s="50"/>
      <c r="B30" s="458"/>
      <c r="C30" s="458"/>
      <c r="D30" s="458"/>
      <c r="E30" s="458"/>
      <c r="F30" s="458"/>
      <c r="G30" s="458"/>
      <c r="H30" s="458"/>
      <c r="I30" s="458"/>
      <c r="J30" s="458"/>
      <c r="K30" s="458"/>
      <c r="L30" s="48"/>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1"/>
      <c r="AR30" s="160"/>
      <c r="AS30" s="40"/>
      <c r="AT30" s="41"/>
      <c r="AU30" s="151"/>
      <c r="AV30" s="171"/>
      <c r="AW30" s="219" t="s">
        <v>1172</v>
      </c>
      <c r="AX30" s="42"/>
      <c r="AY30" s="42"/>
      <c r="AZ30" s="42"/>
      <c r="BA30" s="42"/>
      <c r="BB30" s="537"/>
    </row>
    <row r="31" spans="1:54" s="48" customFormat="1" ht="28.15" customHeight="1" thickBot="1">
      <c r="A31" s="49"/>
      <c r="B31" s="836" t="str">
        <f>様式１!AK18</f>
        <v>ＦＡＸ</v>
      </c>
      <c r="C31" s="837"/>
      <c r="D31" s="837"/>
      <c r="E31" s="837"/>
      <c r="F31" s="837"/>
      <c r="G31" s="837"/>
      <c r="H31" s="837"/>
      <c r="I31" s="837"/>
      <c r="J31" s="837"/>
      <c r="K31" s="837"/>
      <c r="L31" s="909" t="s">
        <v>764</v>
      </c>
      <c r="M31" s="897"/>
      <c r="N31" s="897"/>
      <c r="O31" s="897"/>
      <c r="P31" s="897"/>
      <c r="Q31" s="897"/>
      <c r="R31" s="897"/>
      <c r="S31" s="897"/>
      <c r="T31" s="897"/>
      <c r="U31" s="897"/>
      <c r="V31" s="897"/>
      <c r="W31" s="897"/>
      <c r="X31" s="897"/>
      <c r="Y31" s="897"/>
      <c r="Z31" s="897"/>
      <c r="AA31" s="897"/>
      <c r="AB31" s="910"/>
      <c r="AC31" s="910"/>
      <c r="AD31" s="910"/>
      <c r="AE31" s="910"/>
      <c r="AF31" s="910"/>
      <c r="AG31" s="910"/>
      <c r="AH31" s="910"/>
      <c r="AI31" s="910"/>
      <c r="AJ31" s="910"/>
      <c r="AK31" s="910"/>
      <c r="AL31" s="911"/>
      <c r="AM31" s="49"/>
      <c r="AN31" s="49"/>
      <c r="AO31" s="50"/>
      <c r="AP31" s="50"/>
      <c r="AQ31" s="51"/>
      <c r="AR31" s="160"/>
      <c r="AS31" s="40"/>
      <c r="AT31" s="41" t="str">
        <f>L32&amp;IF(Q32&lt;&gt;"","-","")&amp;Q32&amp;IF(W32&lt;&gt;"","-","")&amp;W32</f>
        <v/>
      </c>
      <c r="AU31" s="151"/>
      <c r="AV31" s="171"/>
      <c r="AW31" s="219" t="s">
        <v>909</v>
      </c>
      <c r="AX31" s="42"/>
      <c r="AY31" s="42"/>
      <c r="AZ31" s="42"/>
      <c r="BA31" s="42"/>
      <c r="BB31" s="538"/>
    </row>
    <row r="32" spans="1:54" s="48" customFormat="1" ht="28.15" customHeight="1" thickBot="1">
      <c r="A32" s="49"/>
      <c r="B32" s="853" t="s">
        <v>1200</v>
      </c>
      <c r="C32" s="854"/>
      <c r="D32" s="854"/>
      <c r="E32" s="854"/>
      <c r="F32" s="854"/>
      <c r="G32" s="854"/>
      <c r="H32" s="854"/>
      <c r="I32" s="854"/>
      <c r="J32" s="854"/>
      <c r="K32" s="854"/>
      <c r="L32" s="830"/>
      <c r="M32" s="831"/>
      <c r="N32" s="831"/>
      <c r="O32" s="903"/>
      <c r="P32" s="64" t="s">
        <v>606</v>
      </c>
      <c r="Q32" s="830"/>
      <c r="R32" s="831"/>
      <c r="S32" s="831"/>
      <c r="T32" s="831"/>
      <c r="U32" s="903"/>
      <c r="V32" s="64" t="s">
        <v>606</v>
      </c>
      <c r="W32" s="830"/>
      <c r="X32" s="831"/>
      <c r="Y32" s="831"/>
      <c r="Z32" s="831"/>
      <c r="AA32" s="832"/>
      <c r="AB32" s="838" t="str">
        <f>IF((LEN(L32)+LEN(Q32)+LEN(W32))&gt;11,"桁数が１１桁を超えています。確認してください。",IF(AND((LEN(L32)+LEN(Q32)+LEN(W32))&lt;10,W32&lt;&gt;""),"桁数が不足しています。確認してください。",""))</f>
        <v/>
      </c>
      <c r="AC32" s="839"/>
      <c r="AD32" s="839"/>
      <c r="AE32" s="839"/>
      <c r="AF32" s="839"/>
      <c r="AG32" s="839"/>
      <c r="AH32" s="839"/>
      <c r="AI32" s="839"/>
      <c r="AJ32" s="839"/>
      <c r="AK32" s="839"/>
      <c r="AL32" s="839"/>
      <c r="AM32" s="839"/>
      <c r="AN32" s="839"/>
      <c r="AO32" s="839"/>
      <c r="AP32" s="50"/>
      <c r="AQ32" s="51" t="s">
        <v>921</v>
      </c>
      <c r="AR32" s="160"/>
      <c r="AS32" s="40"/>
      <c r="AT32" s="41" t="str">
        <f>IF(OR(L32&lt;&gt;"",Q32&lt;&gt;"",W32&lt;&gt;""),IF(AND(W32&lt;&gt;"",LEN(AT31)&lt;=12),AT31,L32&amp;"-"&amp;Q32&amp;W32),"")</f>
        <v/>
      </c>
      <c r="AU32" s="151"/>
      <c r="AV32" s="171"/>
      <c r="AW32" s="219" t="s">
        <v>910</v>
      </c>
      <c r="AX32" s="42"/>
      <c r="AY32" s="42"/>
      <c r="AZ32" s="42"/>
      <c r="BA32" s="42"/>
      <c r="BB32" s="538"/>
    </row>
    <row r="33" spans="1:54" s="48" customFormat="1" ht="28.15" customHeight="1" thickBot="1">
      <c r="A33" s="49"/>
      <c r="B33" s="458"/>
      <c r="C33" s="458"/>
      <c r="D33" s="458"/>
      <c r="E33" s="444"/>
      <c r="F33" s="444"/>
      <c r="G33" s="444"/>
      <c r="H33" s="444"/>
      <c r="I33" s="444"/>
      <c r="J33" s="444"/>
      <c r="K33" s="444"/>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50"/>
      <c r="AQ33" s="51"/>
      <c r="AR33" s="160"/>
      <c r="AS33" s="40"/>
      <c r="AT33" s="41"/>
      <c r="AU33" s="151"/>
      <c r="AV33" s="171"/>
      <c r="AW33" s="219" t="s">
        <v>1172</v>
      </c>
      <c r="AX33" s="42"/>
      <c r="AY33" s="42"/>
      <c r="AZ33" s="42"/>
      <c r="BA33" s="42"/>
      <c r="BB33" s="538"/>
    </row>
    <row r="34" spans="1:54" s="48" customFormat="1" ht="28.15" customHeight="1" thickBot="1">
      <c r="A34" s="49"/>
      <c r="B34" s="1106" t="str">
        <f>様式１!AK21</f>
        <v>メール
アドレス</v>
      </c>
      <c r="C34" s="1107"/>
      <c r="D34" s="1107"/>
      <c r="E34" s="1107"/>
      <c r="F34" s="1107"/>
      <c r="G34" s="1107"/>
      <c r="H34" s="1107"/>
      <c r="I34" s="1107"/>
      <c r="J34" s="1107"/>
      <c r="K34" s="1107"/>
      <c r="L34" s="1199"/>
      <c r="M34" s="1200"/>
      <c r="N34" s="1200"/>
      <c r="O34" s="1200"/>
      <c r="P34" s="1200"/>
      <c r="Q34" s="1200"/>
      <c r="R34" s="1200"/>
      <c r="S34" s="1200"/>
      <c r="T34" s="1200"/>
      <c r="U34" s="1200"/>
      <c r="V34" s="1200"/>
      <c r="W34" s="1200"/>
      <c r="X34" s="1200"/>
      <c r="Y34" s="1200"/>
      <c r="Z34" s="1200"/>
      <c r="AA34" s="1200"/>
      <c r="AB34" s="1201"/>
      <c r="AC34" s="1201"/>
      <c r="AD34" s="1201"/>
      <c r="AE34" s="1201"/>
      <c r="AF34" s="1201"/>
      <c r="AG34" s="1201"/>
      <c r="AH34" s="1201"/>
      <c r="AI34" s="1201"/>
      <c r="AJ34" s="1201"/>
      <c r="AK34" s="1201"/>
      <c r="AL34" s="1202"/>
      <c r="AM34" s="420"/>
      <c r="AN34" s="420"/>
      <c r="AO34" s="420"/>
      <c r="AP34" s="420"/>
      <c r="AQ34" s="51" t="s">
        <v>921</v>
      </c>
      <c r="AR34" s="160"/>
      <c r="AS34" s="40"/>
      <c r="AT34" s="41" t="str">
        <f>IF(L34&lt;&gt;"",L34,"")</f>
        <v/>
      </c>
      <c r="AU34" s="151"/>
      <c r="AV34" s="171"/>
      <c r="AW34" s="219"/>
      <c r="AX34" s="42"/>
      <c r="AY34" s="42"/>
      <c r="AZ34" s="42"/>
      <c r="BA34" s="42"/>
      <c r="BB34" s="538"/>
    </row>
    <row r="35" spans="1:54" s="63" customFormat="1" ht="28.15" customHeight="1" thickBot="1">
      <c r="A35" s="50"/>
      <c r="B35" s="459"/>
      <c r="C35" s="459"/>
      <c r="D35" s="459"/>
      <c r="E35" s="444"/>
      <c r="F35" s="444"/>
      <c r="G35" s="444"/>
      <c r="H35" s="444"/>
      <c r="I35" s="444"/>
      <c r="J35" s="444"/>
      <c r="K35" s="444"/>
      <c r="L35" s="66"/>
      <c r="M35" s="66"/>
      <c r="N35" s="66"/>
      <c r="O35" s="66"/>
      <c r="P35" s="66"/>
      <c r="Q35" s="66"/>
      <c r="R35" s="66"/>
      <c r="S35" s="66"/>
      <c r="T35" s="66"/>
      <c r="U35" s="66"/>
      <c r="V35" s="66"/>
      <c r="W35" s="66"/>
      <c r="X35" s="66"/>
      <c r="Y35" s="66"/>
      <c r="Z35" s="66"/>
      <c r="AA35" s="66"/>
      <c r="AB35" s="66"/>
      <c r="AC35" s="66"/>
      <c r="AD35" s="66"/>
      <c r="AE35" s="66"/>
      <c r="AF35" s="66"/>
      <c r="AG35" s="66"/>
      <c r="AH35" s="50"/>
      <c r="AI35" s="50"/>
      <c r="AJ35" s="50"/>
      <c r="AK35" s="50"/>
      <c r="AL35" s="50"/>
      <c r="AM35" s="50"/>
      <c r="AN35" s="50"/>
      <c r="AO35" s="50"/>
      <c r="AP35" s="50"/>
      <c r="AQ35" s="51"/>
      <c r="AR35" s="160"/>
      <c r="AS35" s="40"/>
      <c r="AT35" s="41"/>
      <c r="AU35" s="151"/>
      <c r="AV35" s="171"/>
      <c r="AW35" s="219"/>
      <c r="AX35" s="42"/>
      <c r="AY35" s="42"/>
      <c r="AZ35" s="42"/>
      <c r="BA35" s="42"/>
      <c r="BB35" s="537"/>
    </row>
    <row r="36" spans="1:54" s="59" customFormat="1" ht="28.15" customHeight="1">
      <c r="A36" s="56"/>
      <c r="B36" s="882" t="s">
        <v>916</v>
      </c>
      <c r="C36" s="883"/>
      <c r="D36" s="883"/>
      <c r="E36" s="883"/>
      <c r="F36" s="883"/>
      <c r="G36" s="883"/>
      <c r="H36" s="883"/>
      <c r="I36" s="883"/>
      <c r="J36" s="883"/>
      <c r="K36" s="883"/>
      <c r="L36" s="1178" t="s">
        <v>917</v>
      </c>
      <c r="M36" s="1178"/>
      <c r="N36" s="1178"/>
      <c r="O36" s="1178"/>
      <c r="P36" s="1178"/>
      <c r="Q36" s="1178"/>
      <c r="R36" s="1178"/>
      <c r="S36" s="1178"/>
      <c r="T36" s="1178"/>
      <c r="U36" s="1178"/>
      <c r="V36" s="1178"/>
      <c r="W36" s="1178"/>
      <c r="X36" s="1178"/>
      <c r="Y36" s="1178"/>
      <c r="Z36" s="1178"/>
      <c r="AA36" s="1178"/>
      <c r="AB36" s="1178"/>
      <c r="AC36" s="1178"/>
      <c r="AD36" s="1178"/>
      <c r="AE36" s="1178"/>
      <c r="AF36" s="1178"/>
      <c r="AG36" s="1178"/>
      <c r="AH36" s="1178"/>
      <c r="AI36" s="1178"/>
      <c r="AJ36" s="1178"/>
      <c r="AK36" s="1178"/>
      <c r="AL36" s="1179"/>
      <c r="AM36" s="57"/>
      <c r="AN36" s="57"/>
      <c r="AO36" s="57"/>
      <c r="AP36" s="57"/>
      <c r="AQ36" s="58"/>
      <c r="AR36" s="162"/>
      <c r="AS36" s="40"/>
      <c r="AT36" s="41"/>
      <c r="AU36" s="151"/>
      <c r="AV36" s="171"/>
      <c r="AW36" s="219"/>
      <c r="AX36" s="42"/>
      <c r="AY36" s="42"/>
      <c r="AZ36" s="42"/>
      <c r="BA36" s="42"/>
      <c r="BB36" s="537"/>
    </row>
    <row r="37" spans="1:54" s="59" customFormat="1" ht="28.15" customHeight="1" thickBot="1">
      <c r="A37" s="56"/>
      <c r="B37" s="1180" t="s">
        <v>859</v>
      </c>
      <c r="C37" s="1181"/>
      <c r="D37" s="1181"/>
      <c r="E37" s="1181"/>
      <c r="F37" s="1181"/>
      <c r="G37" s="1181"/>
      <c r="H37" s="1181"/>
      <c r="I37" s="1181"/>
      <c r="J37" s="1181"/>
      <c r="K37" s="1181"/>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2"/>
      <c r="AL37" s="1183"/>
      <c r="AM37" s="57"/>
      <c r="AN37" s="57"/>
      <c r="AO37" s="57"/>
      <c r="AP37" s="57"/>
      <c r="AQ37" s="58"/>
      <c r="AR37" s="162"/>
      <c r="AS37" s="40"/>
      <c r="AT37" s="41"/>
      <c r="AU37" s="151"/>
      <c r="AV37" s="171"/>
      <c r="AW37" s="219" t="s">
        <v>851</v>
      </c>
      <c r="AX37" s="42"/>
      <c r="AY37" s="42"/>
      <c r="AZ37" s="42"/>
      <c r="BA37" s="42"/>
      <c r="BB37" s="537"/>
    </row>
    <row r="38" spans="1:54" s="63" customFormat="1" ht="28.15" customHeight="1" thickBot="1">
      <c r="A38" s="50"/>
      <c r="B38" s="458"/>
      <c r="C38" s="458"/>
      <c r="D38" s="458"/>
      <c r="E38" s="458"/>
      <c r="F38" s="458"/>
      <c r="G38" s="458"/>
      <c r="H38" s="458"/>
      <c r="I38" s="458"/>
      <c r="J38" s="458"/>
      <c r="K38" s="458"/>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50"/>
      <c r="AN38" s="50"/>
      <c r="AO38" s="50"/>
      <c r="AP38" s="50"/>
      <c r="AQ38" s="51"/>
      <c r="AR38" s="160"/>
      <c r="AS38" s="40"/>
      <c r="AT38" s="41"/>
      <c r="AU38" s="151"/>
      <c r="AV38" s="171"/>
      <c r="AW38" s="219"/>
      <c r="AX38" s="42"/>
      <c r="AY38" s="42"/>
      <c r="AZ38" s="42"/>
      <c r="BA38" s="42"/>
      <c r="BB38" s="537"/>
    </row>
    <row r="39" spans="1:54" s="48" customFormat="1" ht="28.15" customHeight="1" thickBot="1">
      <c r="A39" s="49"/>
      <c r="B39" s="836" t="str">
        <f>"行政書士連絡先"&amp;様式１!AK27</f>
        <v>行政書士連絡先ＴＥＬ</v>
      </c>
      <c r="C39" s="837"/>
      <c r="D39" s="837"/>
      <c r="E39" s="837"/>
      <c r="F39" s="837"/>
      <c r="G39" s="837"/>
      <c r="H39" s="837"/>
      <c r="I39" s="837"/>
      <c r="J39" s="837"/>
      <c r="K39" s="837"/>
      <c r="L39" s="909" t="s">
        <v>764</v>
      </c>
      <c r="M39" s="897"/>
      <c r="N39" s="897"/>
      <c r="O39" s="897"/>
      <c r="P39" s="897"/>
      <c r="Q39" s="897"/>
      <c r="R39" s="897"/>
      <c r="S39" s="897"/>
      <c r="T39" s="897"/>
      <c r="U39" s="897"/>
      <c r="V39" s="897"/>
      <c r="W39" s="897"/>
      <c r="X39" s="897"/>
      <c r="Y39" s="897"/>
      <c r="Z39" s="897"/>
      <c r="AA39" s="897"/>
      <c r="AB39" s="910"/>
      <c r="AC39" s="910"/>
      <c r="AD39" s="910"/>
      <c r="AE39" s="910"/>
      <c r="AF39" s="910"/>
      <c r="AG39" s="910"/>
      <c r="AH39" s="910"/>
      <c r="AI39" s="910"/>
      <c r="AJ39" s="910"/>
      <c r="AK39" s="910"/>
      <c r="AL39" s="911"/>
      <c r="AM39" s="49"/>
      <c r="AN39" s="49"/>
      <c r="AO39" s="50"/>
      <c r="AP39" s="50"/>
      <c r="AQ39" s="51"/>
      <c r="AR39" s="160"/>
      <c r="AS39" s="40"/>
      <c r="AT39" s="41" t="str">
        <f>L40&amp;IF(Q40&lt;&gt;"","-","")&amp;Q40&amp;IF(W40&lt;&gt;"","-","")&amp;W40</f>
        <v/>
      </c>
      <c r="AU39" s="151"/>
      <c r="AV39" s="171"/>
      <c r="AW39" s="219" t="s">
        <v>909</v>
      </c>
      <c r="AX39" s="42"/>
      <c r="AY39" s="42"/>
      <c r="AZ39" s="42"/>
      <c r="BA39" s="42"/>
      <c r="BB39" s="538"/>
    </row>
    <row r="40" spans="1:54" s="48" customFormat="1" ht="28.15" customHeight="1" thickBot="1">
      <c r="A40" s="49"/>
      <c r="B40" s="853" t="s">
        <v>1200</v>
      </c>
      <c r="C40" s="854"/>
      <c r="D40" s="854"/>
      <c r="E40" s="854"/>
      <c r="F40" s="854"/>
      <c r="G40" s="854"/>
      <c r="H40" s="854"/>
      <c r="I40" s="854"/>
      <c r="J40" s="854"/>
      <c r="K40" s="854"/>
      <c r="L40" s="830"/>
      <c r="M40" s="831"/>
      <c r="N40" s="831"/>
      <c r="O40" s="903"/>
      <c r="P40" s="64" t="s">
        <v>606</v>
      </c>
      <c r="Q40" s="830"/>
      <c r="R40" s="831"/>
      <c r="S40" s="831"/>
      <c r="T40" s="831"/>
      <c r="U40" s="903"/>
      <c r="V40" s="64" t="s">
        <v>606</v>
      </c>
      <c r="W40" s="830"/>
      <c r="X40" s="831"/>
      <c r="Y40" s="831"/>
      <c r="Z40" s="831"/>
      <c r="AA40" s="832"/>
      <c r="AB40" s="838" t="str">
        <f>IF((LEN(L40)+LEN(Q40)+LEN(W40))&gt;11,"桁数が１１桁を超えています。確認してください。",IF(AND((LEN(L40)+LEN(Q40)+LEN(W40))&lt;10,W40&lt;&gt;""),"桁数が不足しています。確認してください。",""))</f>
        <v/>
      </c>
      <c r="AC40" s="945"/>
      <c r="AD40" s="945"/>
      <c r="AE40" s="945"/>
      <c r="AF40" s="945"/>
      <c r="AG40" s="945"/>
      <c r="AH40" s="945"/>
      <c r="AI40" s="945"/>
      <c r="AJ40" s="945"/>
      <c r="AK40" s="945"/>
      <c r="AL40" s="945"/>
      <c r="AM40" s="945"/>
      <c r="AN40" s="945"/>
      <c r="AO40" s="945"/>
      <c r="AP40" s="50"/>
      <c r="AQ40" s="51" t="s">
        <v>921</v>
      </c>
      <c r="AR40" s="160"/>
      <c r="AS40" s="40"/>
      <c r="AT40" s="41" t="str">
        <f>IF(OR(L40&lt;&gt;"",Q40&lt;&gt;"",W40&lt;&gt;""),IF(AND(W40&lt;&gt;"",LEN(AT39)&lt;=12),AT39,L40&amp;"-"&amp;Q40&amp;W40),"")</f>
        <v/>
      </c>
      <c r="AU40" s="151"/>
      <c r="AV40" s="171"/>
      <c r="AW40" s="219" t="s">
        <v>910</v>
      </c>
      <c r="AX40" s="42"/>
      <c r="AY40" s="42"/>
      <c r="AZ40" s="42"/>
      <c r="BA40" s="42"/>
      <c r="BB40" s="538"/>
    </row>
    <row r="41" spans="1:54" s="63" customFormat="1" ht="28.15" customHeight="1" thickBot="1">
      <c r="A41" s="50"/>
      <c r="B41" s="458"/>
      <c r="C41" s="458"/>
      <c r="D41" s="458"/>
      <c r="E41" s="458"/>
      <c r="F41" s="458"/>
      <c r="G41" s="458"/>
      <c r="H41" s="458"/>
      <c r="I41" s="458"/>
      <c r="J41" s="458"/>
      <c r="K41" s="458"/>
      <c r="L41" s="48"/>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1"/>
      <c r="AR41" s="160"/>
      <c r="AS41" s="40"/>
      <c r="AT41" s="41" t="s">
        <v>854</v>
      </c>
      <c r="AU41" s="151"/>
      <c r="AV41" s="171"/>
      <c r="AW41" s="219" t="s">
        <v>1172</v>
      </c>
      <c r="AX41" s="42"/>
      <c r="AY41" s="42"/>
      <c r="AZ41" s="42"/>
      <c r="BA41" s="42"/>
      <c r="BB41" s="537"/>
    </row>
    <row r="42" spans="1:54" s="48" customFormat="1" ht="28.15" customHeight="1" thickBot="1">
      <c r="A42" s="49"/>
      <c r="B42" s="836" t="str">
        <f>"行政書士連絡先"&amp;様式１!AK30</f>
        <v>行政書士連絡先ＦＡＸ</v>
      </c>
      <c r="C42" s="837"/>
      <c r="D42" s="837"/>
      <c r="E42" s="837"/>
      <c r="F42" s="837"/>
      <c r="G42" s="837"/>
      <c r="H42" s="837"/>
      <c r="I42" s="837"/>
      <c r="J42" s="837"/>
      <c r="K42" s="837"/>
      <c r="L42" s="909" t="s">
        <v>764</v>
      </c>
      <c r="M42" s="897"/>
      <c r="N42" s="897"/>
      <c r="O42" s="897"/>
      <c r="P42" s="897"/>
      <c r="Q42" s="897"/>
      <c r="R42" s="897"/>
      <c r="S42" s="897"/>
      <c r="T42" s="897"/>
      <c r="U42" s="897"/>
      <c r="V42" s="897"/>
      <c r="W42" s="897"/>
      <c r="X42" s="897"/>
      <c r="Y42" s="897"/>
      <c r="Z42" s="897"/>
      <c r="AA42" s="897"/>
      <c r="AB42" s="910"/>
      <c r="AC42" s="910"/>
      <c r="AD42" s="910"/>
      <c r="AE42" s="910"/>
      <c r="AF42" s="910"/>
      <c r="AG42" s="910"/>
      <c r="AH42" s="910"/>
      <c r="AI42" s="910"/>
      <c r="AJ42" s="910"/>
      <c r="AK42" s="910"/>
      <c r="AL42" s="911"/>
      <c r="AM42" s="49"/>
      <c r="AN42" s="49"/>
      <c r="AO42" s="50"/>
      <c r="AP42" s="50"/>
      <c r="AQ42" s="51"/>
      <c r="AR42" s="160"/>
      <c r="AS42" s="40"/>
      <c r="AT42" s="41" t="str">
        <f>L43&amp;IF(Q43&lt;&gt;"","-","")&amp;Q43&amp;IF(W43&lt;&gt;"","-","")&amp;W43</f>
        <v/>
      </c>
      <c r="AU42" s="151"/>
      <c r="AV42" s="171"/>
      <c r="AW42" s="219" t="s">
        <v>909</v>
      </c>
      <c r="AX42" s="42"/>
      <c r="AY42" s="42"/>
      <c r="AZ42" s="42"/>
      <c r="BA42" s="42"/>
      <c r="BB42" s="538"/>
    </row>
    <row r="43" spans="1:54" s="48" customFormat="1" ht="28.15" customHeight="1" thickBot="1">
      <c r="A43" s="49"/>
      <c r="B43" s="853" t="s">
        <v>1200</v>
      </c>
      <c r="C43" s="854"/>
      <c r="D43" s="854"/>
      <c r="E43" s="854"/>
      <c r="F43" s="854"/>
      <c r="G43" s="854"/>
      <c r="H43" s="854"/>
      <c r="I43" s="854"/>
      <c r="J43" s="854"/>
      <c r="K43" s="854"/>
      <c r="L43" s="830"/>
      <c r="M43" s="831"/>
      <c r="N43" s="831"/>
      <c r="O43" s="903"/>
      <c r="P43" s="64" t="s">
        <v>606</v>
      </c>
      <c r="Q43" s="830"/>
      <c r="R43" s="831"/>
      <c r="S43" s="831"/>
      <c r="T43" s="831"/>
      <c r="U43" s="903"/>
      <c r="V43" s="64" t="s">
        <v>606</v>
      </c>
      <c r="W43" s="830"/>
      <c r="X43" s="831"/>
      <c r="Y43" s="831"/>
      <c r="Z43" s="831"/>
      <c r="AA43" s="832"/>
      <c r="AB43" s="838" t="str">
        <f>IF((LEN(L43)+LEN(Q43)+LEN(W43))&gt;11,"桁数が１１桁を超えています。確認してください。",IF(AND((LEN(L43)+LEN(Q43)+LEN(W43))&lt;10,W43&lt;&gt;""),"桁数が不足しています。確認してください。",""))</f>
        <v/>
      </c>
      <c r="AC43" s="945"/>
      <c r="AD43" s="945"/>
      <c r="AE43" s="945"/>
      <c r="AF43" s="945"/>
      <c r="AG43" s="945"/>
      <c r="AH43" s="945"/>
      <c r="AI43" s="945"/>
      <c r="AJ43" s="945"/>
      <c r="AK43" s="945"/>
      <c r="AL43" s="945"/>
      <c r="AM43" s="945"/>
      <c r="AN43" s="945"/>
      <c r="AO43" s="945"/>
      <c r="AP43" s="50"/>
      <c r="AQ43" s="51" t="s">
        <v>921</v>
      </c>
      <c r="AR43" s="160"/>
      <c r="AS43" s="40"/>
      <c r="AT43" s="41" t="str">
        <f>IF(OR(L43&lt;&gt;"",Q43&lt;&gt;"",W43&lt;&gt;""),IF(AND(W43&lt;&gt;"",LEN(AT42)&lt;=12),AT42,L43&amp;"-"&amp;Q43&amp;W43),"")</f>
        <v/>
      </c>
      <c r="AU43" s="151"/>
      <c r="AV43" s="171"/>
      <c r="AW43" s="219" t="s">
        <v>910</v>
      </c>
      <c r="AX43" s="42"/>
      <c r="AY43" s="42"/>
      <c r="AZ43" s="42"/>
      <c r="BA43" s="42"/>
      <c r="BB43" s="538"/>
    </row>
    <row r="44" spans="1:54" s="63" customFormat="1" ht="28.15" customHeight="1" thickBot="1">
      <c r="A44" s="50"/>
      <c r="B44" s="50"/>
      <c r="C44" s="50"/>
      <c r="D44" s="50"/>
      <c r="E44" s="50"/>
      <c r="F44" s="50"/>
      <c r="G44" s="50"/>
      <c r="H44" s="50"/>
      <c r="I44" s="50"/>
      <c r="J44" s="50"/>
      <c r="K44" s="50"/>
      <c r="L44" s="48"/>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1"/>
      <c r="AR44" s="160"/>
      <c r="AS44" s="40"/>
      <c r="AT44" s="41" t="s">
        <v>854</v>
      </c>
      <c r="AU44" s="151"/>
      <c r="AV44" s="171"/>
      <c r="AW44" s="219" t="s">
        <v>1172</v>
      </c>
      <c r="AX44" s="42"/>
      <c r="AY44" s="42"/>
      <c r="AZ44" s="42"/>
      <c r="BA44" s="42"/>
      <c r="BB44" s="537"/>
    </row>
    <row r="45" spans="1:54" s="48" customFormat="1" ht="28.15" customHeight="1">
      <c r="A45" s="419"/>
      <c r="B45" s="1186" t="s">
        <v>1381</v>
      </c>
      <c r="C45" s="1187"/>
      <c r="D45" s="1187"/>
      <c r="E45" s="1187"/>
      <c r="F45" s="1187"/>
      <c r="G45" s="1187"/>
      <c r="H45" s="1187"/>
      <c r="I45" s="1187"/>
      <c r="J45" s="1187"/>
      <c r="K45" s="1188"/>
      <c r="L45" s="1192" t="s">
        <v>917</v>
      </c>
      <c r="M45" s="1192"/>
      <c r="N45" s="1192"/>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2"/>
      <c r="AL45" s="1193"/>
      <c r="AM45" s="419"/>
      <c r="AN45" s="419"/>
      <c r="AO45" s="548"/>
      <c r="AP45" s="548"/>
      <c r="AQ45" s="51"/>
      <c r="AR45" s="160"/>
      <c r="AS45" s="40"/>
      <c r="AT45" s="41" t="str">
        <f>L46&amp;IF(Q46&lt;&gt;"","-","")&amp;Q46&amp;IF(W46&lt;&gt;"","-","")&amp;W46</f>
        <v/>
      </c>
      <c r="AU45" s="151"/>
      <c r="AV45" s="171"/>
      <c r="AW45" s="219"/>
      <c r="AX45" s="42"/>
      <c r="AY45" s="42"/>
      <c r="AZ45" s="42"/>
      <c r="BA45" s="42"/>
      <c r="BB45" s="538"/>
    </row>
    <row r="46" spans="1:54" s="48" customFormat="1" ht="28.15" customHeight="1" thickBot="1">
      <c r="A46" s="419"/>
      <c r="B46" s="1189"/>
      <c r="C46" s="1190"/>
      <c r="D46" s="1190"/>
      <c r="E46" s="1190"/>
      <c r="F46" s="1190"/>
      <c r="G46" s="1190"/>
      <c r="H46" s="1190"/>
      <c r="I46" s="1190"/>
      <c r="J46" s="1190"/>
      <c r="K46" s="1191"/>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4"/>
      <c r="AJ46" s="1194"/>
      <c r="AK46" s="1194"/>
      <c r="AL46" s="1195"/>
      <c r="AM46" s="549"/>
      <c r="AN46" s="549"/>
      <c r="AO46" s="549"/>
      <c r="AP46" s="548"/>
      <c r="AQ46" s="51" t="s">
        <v>1007</v>
      </c>
      <c r="AR46" s="160"/>
      <c r="AS46" s="40"/>
      <c r="AT46" s="41" t="str">
        <f>IF(L46&lt;&gt;"",L46,"")</f>
        <v/>
      </c>
      <c r="AU46" s="151"/>
      <c r="AV46" s="171"/>
      <c r="AW46" s="219"/>
      <c r="AX46" s="42"/>
      <c r="AY46" s="42"/>
      <c r="AZ46" s="42"/>
      <c r="BA46" s="42"/>
      <c r="BB46" s="538"/>
    </row>
    <row r="47" spans="1:54" s="63" customFormat="1" ht="28.15" hidden="1" customHeight="1">
      <c r="A47" s="548"/>
      <c r="B47" s="548"/>
      <c r="C47" s="548"/>
      <c r="D47" s="548"/>
      <c r="E47" s="548"/>
      <c r="F47" s="548"/>
      <c r="G47" s="548"/>
      <c r="H47" s="548"/>
      <c r="I47" s="548"/>
      <c r="J47" s="548"/>
      <c r="K47" s="548"/>
      <c r="L47" s="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1"/>
      <c r="AR47" s="160"/>
      <c r="AS47" s="40"/>
      <c r="AT47" s="41"/>
      <c r="AU47" s="151"/>
      <c r="AV47" s="171"/>
      <c r="AW47" s="219"/>
      <c r="AX47" s="42"/>
      <c r="AY47" s="42"/>
      <c r="AZ47" s="42"/>
      <c r="BA47" s="42"/>
      <c r="BB47" s="537"/>
    </row>
    <row r="48" spans="1:54" s="36" customFormat="1" ht="28.15" customHeight="1">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O48" s="38"/>
      <c r="AP48" s="38"/>
      <c r="AQ48" s="39"/>
      <c r="AR48" s="158"/>
      <c r="AS48" s="40"/>
      <c r="AT48" s="41"/>
      <c r="AU48" s="151"/>
      <c r="AV48" s="171"/>
      <c r="AW48" s="219"/>
      <c r="AX48" s="42"/>
      <c r="AY48" s="42"/>
      <c r="AZ48" s="42"/>
      <c r="BA48" s="42"/>
      <c r="BB48" s="535"/>
    </row>
    <row r="49" spans="1:54" s="474" customFormat="1" ht="28.15" customHeight="1">
      <c r="A49" s="851">
        <f>A20+1</f>
        <v>3</v>
      </c>
      <c r="B49" s="851"/>
      <c r="C49" s="851" t="str">
        <f>"【"&amp;様式２!AC1&amp;"】"</f>
        <v>【委託様式２】</v>
      </c>
      <c r="D49" s="852"/>
      <c r="E49" s="852"/>
      <c r="F49" s="852"/>
      <c r="G49" s="852"/>
      <c r="H49" s="852"/>
      <c r="I49" s="852"/>
      <c r="J49" s="840" t="str">
        <f>様式２!A2</f>
        <v>競争入札参加資格審査申請書兼誓約書（業務委託）</v>
      </c>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443"/>
      <c r="AQ49" s="466"/>
      <c r="AR49" s="467"/>
      <c r="AS49" s="468"/>
      <c r="AT49" s="469"/>
      <c r="AU49" s="470"/>
      <c r="AV49" s="471"/>
      <c r="AW49" s="472"/>
      <c r="AX49" s="473"/>
      <c r="AY49" s="473"/>
      <c r="AZ49" s="473"/>
      <c r="BA49" s="473"/>
      <c r="BB49" s="536"/>
    </row>
    <row r="50" spans="1:54" s="36" customFormat="1" ht="28.15" customHeight="1" thickBot="1">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O50" s="38"/>
      <c r="AP50" s="38"/>
      <c r="AQ50" s="39"/>
      <c r="AR50" s="158"/>
      <c r="AS50" s="40"/>
      <c r="AT50" s="41"/>
      <c r="AU50" s="151"/>
      <c r="AV50" s="171"/>
      <c r="AW50" s="219"/>
      <c r="AX50" s="42"/>
      <c r="AY50" s="42"/>
      <c r="AZ50" s="42"/>
      <c r="BA50" s="42"/>
      <c r="BB50" s="535"/>
    </row>
    <row r="51" spans="1:54" s="46" customFormat="1" ht="28.15" customHeight="1" thickBot="1">
      <c r="A51" s="47"/>
      <c r="B51" s="1227" t="s">
        <v>923</v>
      </c>
      <c r="C51" s="1228"/>
      <c r="D51" s="1228"/>
      <c r="E51" s="1228"/>
      <c r="F51" s="1228"/>
      <c r="G51" s="1228"/>
      <c r="H51" s="1228"/>
      <c r="I51" s="1228"/>
      <c r="J51" s="1228"/>
      <c r="K51" s="1229"/>
      <c r="L51" s="873" t="s">
        <v>1257</v>
      </c>
      <c r="M51" s="873"/>
      <c r="N51" s="873"/>
      <c r="O51" s="874">
        <v>6</v>
      </c>
      <c r="P51" s="875"/>
      <c r="Q51" s="50" t="s">
        <v>8</v>
      </c>
      <c r="R51" s="876"/>
      <c r="S51" s="877"/>
      <c r="T51" s="50" t="s">
        <v>347</v>
      </c>
      <c r="U51" s="876"/>
      <c r="V51" s="877"/>
      <c r="W51" s="50" t="s">
        <v>6</v>
      </c>
      <c r="X51" s="67"/>
      <c r="Y51" s="1185" t="str">
        <f ca="1">IFERROR(IF(AT51&lt;DATE(2024,3,28),"不適切な日付が入力されています。確認してください。",IF(AT51&gt;TODAY(),"申請書の受付日よりも未来の日付が記載されていた場合、日付不適切として再提出をお願いすることがありますので、ご注意ください。","")),"")</f>
        <v/>
      </c>
      <c r="Z51" s="1185"/>
      <c r="AA51" s="1185"/>
      <c r="AB51" s="1185"/>
      <c r="AC51" s="1185"/>
      <c r="AD51" s="1185"/>
      <c r="AE51" s="1185"/>
      <c r="AF51" s="1185"/>
      <c r="AG51" s="1185"/>
      <c r="AH51" s="1185"/>
      <c r="AI51" s="1185"/>
      <c r="AJ51" s="1185"/>
      <c r="AK51" s="1185"/>
      <c r="AL51" s="1185"/>
      <c r="AM51" s="1185"/>
      <c r="AN51" s="1185"/>
      <c r="AO51" s="1185"/>
      <c r="AP51" s="68"/>
      <c r="AQ51" s="69" t="s">
        <v>1197</v>
      </c>
      <c r="AR51" s="163"/>
      <c r="AS51" s="70"/>
      <c r="AT51" s="71" t="e">
        <f ca="1">IF(LEFT(DATESTRING(TODAY()),2)="平成",DATEVALUE("平成"&amp;IF(O51="元",1,O51)+30&amp;"年"&amp;R51&amp;"月"&amp;U51&amp;"日"),DATEVALUE("令和"&amp;IF(O51="元",1,O51)&amp;"年"&amp;R51&amp;"月"&amp;U51&amp;"日"))</f>
        <v>#VALUE!</v>
      </c>
      <c r="AU51" s="151"/>
      <c r="AV51" s="171"/>
      <c r="AW51" s="219" t="s">
        <v>1399</v>
      </c>
      <c r="AX51" s="42"/>
      <c r="AY51" s="42"/>
      <c r="AZ51" s="42"/>
      <c r="BA51" s="42"/>
      <c r="BB51" s="535"/>
    </row>
    <row r="52" spans="1:54" s="36" customFormat="1" ht="28.15" customHeight="1" thickBot="1">
      <c r="B52" s="456"/>
      <c r="C52" s="456"/>
      <c r="D52" s="456"/>
      <c r="E52" s="456"/>
      <c r="F52" s="456"/>
      <c r="G52" s="456"/>
      <c r="H52" s="456"/>
      <c r="I52" s="456"/>
      <c r="J52" s="456"/>
      <c r="K52" s="456"/>
      <c r="L52" s="45"/>
      <c r="M52" s="45"/>
      <c r="N52" s="45"/>
      <c r="O52" s="45"/>
      <c r="P52" s="45"/>
      <c r="Q52" s="45"/>
      <c r="R52" s="45"/>
      <c r="S52" s="45"/>
      <c r="T52" s="45"/>
      <c r="U52" s="45"/>
      <c r="V52" s="45"/>
      <c r="W52" s="45"/>
      <c r="X52" s="45"/>
      <c r="Y52" s="1185"/>
      <c r="Z52" s="1185"/>
      <c r="AA52" s="1185"/>
      <c r="AB52" s="1185"/>
      <c r="AC52" s="1185"/>
      <c r="AD52" s="1185"/>
      <c r="AE52" s="1185"/>
      <c r="AF52" s="1185"/>
      <c r="AG52" s="1185"/>
      <c r="AH52" s="1185"/>
      <c r="AI52" s="1185"/>
      <c r="AJ52" s="1185"/>
      <c r="AK52" s="1185"/>
      <c r="AL52" s="1185"/>
      <c r="AM52" s="1185"/>
      <c r="AN52" s="1185"/>
      <c r="AO52" s="1185"/>
      <c r="AP52" s="38"/>
      <c r="AQ52" s="39"/>
      <c r="AR52" s="158"/>
      <c r="AS52" s="40"/>
      <c r="AT52" s="41"/>
      <c r="AU52" s="151"/>
      <c r="AV52" s="171"/>
      <c r="AW52" s="219"/>
      <c r="AX52" s="42"/>
      <c r="AY52" s="42"/>
      <c r="AZ52" s="42"/>
      <c r="BA52" s="42"/>
      <c r="BB52" s="535"/>
    </row>
    <row r="53" spans="1:54" s="63" customFormat="1" ht="28.15" customHeight="1" thickBot="1">
      <c r="A53" s="50"/>
      <c r="B53" s="858" t="str">
        <f>様式２!A25</f>
        <v>本店所在地
又は住所</v>
      </c>
      <c r="C53" s="859"/>
      <c r="D53" s="859"/>
      <c r="E53" s="859"/>
      <c r="F53" s="859"/>
      <c r="G53" s="859"/>
      <c r="H53" s="859"/>
      <c r="I53" s="859"/>
      <c r="J53" s="859"/>
      <c r="K53" s="860"/>
      <c r="L53" s="1211" t="s">
        <v>1233</v>
      </c>
      <c r="M53" s="1212"/>
      <c r="N53" s="1212"/>
      <c r="O53" s="1212"/>
      <c r="P53" s="1212"/>
      <c r="Q53" s="1212"/>
      <c r="R53" s="1212"/>
      <c r="S53" s="1212"/>
      <c r="T53" s="1212"/>
      <c r="U53" s="1212"/>
      <c r="V53" s="1212"/>
      <c r="W53" s="1212"/>
      <c r="X53" s="1212"/>
      <c r="Y53" s="1212"/>
      <c r="Z53" s="1212"/>
      <c r="AA53" s="1212"/>
      <c r="AB53" s="1212"/>
      <c r="AC53" s="1212"/>
      <c r="AD53" s="1212"/>
      <c r="AE53" s="1212"/>
      <c r="AF53" s="1212"/>
      <c r="AG53" s="1212"/>
      <c r="AH53" s="1212"/>
      <c r="AI53" s="1212"/>
      <c r="AJ53" s="1212"/>
      <c r="AK53" s="1212"/>
      <c r="AL53" s="1213"/>
      <c r="AM53" s="50"/>
      <c r="AN53" s="50"/>
      <c r="AO53" s="50"/>
      <c r="AP53" s="50"/>
      <c r="AQ53" s="51"/>
      <c r="AR53" s="160"/>
      <c r="AS53" s="40"/>
      <c r="AT53" s="41"/>
      <c r="AU53" s="151"/>
      <c r="AV53" s="171"/>
      <c r="AW53" s="219"/>
      <c r="AX53" s="42"/>
      <c r="AY53" s="42"/>
      <c r="AZ53" s="42"/>
      <c r="BA53" s="42"/>
      <c r="BB53" s="537"/>
    </row>
    <row r="54" spans="1:54" s="63" customFormat="1" ht="28.15" customHeight="1" thickBot="1">
      <c r="A54" s="50"/>
      <c r="B54" s="458"/>
      <c r="C54" s="458"/>
      <c r="D54" s="458"/>
      <c r="E54" s="458"/>
      <c r="F54" s="458"/>
      <c r="G54" s="458"/>
      <c r="H54" s="458"/>
      <c r="I54" s="458"/>
      <c r="J54" s="458"/>
      <c r="K54" s="458"/>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1"/>
      <c r="AR54" s="160"/>
      <c r="AS54" s="40"/>
      <c r="AT54" s="41"/>
      <c r="AU54" s="151"/>
      <c r="AV54" s="171"/>
      <c r="AW54" s="219"/>
      <c r="AX54" s="42"/>
      <c r="AY54" s="42"/>
      <c r="AZ54" s="42"/>
      <c r="BA54" s="42"/>
      <c r="BB54" s="537"/>
    </row>
    <row r="55" spans="1:54" s="63" customFormat="1" ht="28.15" customHeight="1" thickBot="1">
      <c r="A55" s="50"/>
      <c r="B55" s="460"/>
      <c r="C55" s="1106" t="s">
        <v>852</v>
      </c>
      <c r="D55" s="1107"/>
      <c r="E55" s="1107"/>
      <c r="F55" s="1107"/>
      <c r="G55" s="1107"/>
      <c r="H55" s="1107"/>
      <c r="I55" s="1107"/>
      <c r="J55" s="1107"/>
      <c r="K55" s="1107"/>
      <c r="L55" s="1221"/>
      <c r="M55" s="1222"/>
      <c r="N55" s="1222"/>
      <c r="O55" s="1222"/>
      <c r="P55" s="1223"/>
      <c r="Q55" s="50"/>
      <c r="R55" s="72"/>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1" t="s">
        <v>1005</v>
      </c>
      <c r="AR55" s="164"/>
      <c r="AS55" s="40"/>
      <c r="AT55" s="41"/>
      <c r="AU55" s="151"/>
      <c r="AV55" s="171"/>
      <c r="AW55" s="219"/>
      <c r="AX55" s="42"/>
      <c r="AY55" s="42"/>
      <c r="AZ55" s="42"/>
      <c r="BA55" s="42"/>
      <c r="BB55" s="537"/>
    </row>
    <row r="56" spans="1:54" s="63" customFormat="1" ht="28.15" customHeight="1" thickBot="1">
      <c r="A56" s="50"/>
      <c r="B56" s="458"/>
      <c r="C56" s="458"/>
      <c r="D56" s="458"/>
      <c r="E56" s="458"/>
      <c r="F56" s="458"/>
      <c r="G56" s="458"/>
      <c r="H56" s="458"/>
      <c r="I56" s="458"/>
      <c r="J56" s="458"/>
      <c r="K56" s="458"/>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1"/>
      <c r="AR56" s="160"/>
      <c r="AS56" s="40"/>
      <c r="AT56" s="41"/>
      <c r="AU56" s="151"/>
      <c r="AV56" s="171"/>
      <c r="AW56" s="219"/>
      <c r="AX56" s="42"/>
      <c r="AY56" s="42"/>
      <c r="AZ56" s="42"/>
      <c r="BA56" s="42"/>
      <c r="BB56" s="537"/>
    </row>
    <row r="57" spans="1:54" s="48" customFormat="1" ht="28.15" customHeight="1">
      <c r="A57" s="49"/>
      <c r="B57" s="461"/>
      <c r="C57" s="1004" t="s">
        <v>853</v>
      </c>
      <c r="D57" s="1005"/>
      <c r="E57" s="1005"/>
      <c r="F57" s="1005"/>
      <c r="G57" s="1005"/>
      <c r="H57" s="1005"/>
      <c r="I57" s="1005"/>
      <c r="J57" s="1005"/>
      <c r="K57" s="1006"/>
      <c r="L57" s="1214" t="s">
        <v>1385</v>
      </c>
      <c r="M57" s="1214"/>
      <c r="N57" s="1214"/>
      <c r="O57" s="1214"/>
      <c r="P57" s="1214"/>
      <c r="Q57" s="1214"/>
      <c r="R57" s="1214"/>
      <c r="S57" s="1214"/>
      <c r="T57" s="1214"/>
      <c r="U57" s="1214"/>
      <c r="V57" s="1214"/>
      <c r="W57" s="1214"/>
      <c r="X57" s="1214"/>
      <c r="Y57" s="1214"/>
      <c r="Z57" s="1214"/>
      <c r="AA57" s="1214"/>
      <c r="AB57" s="1214"/>
      <c r="AC57" s="1214"/>
      <c r="AD57" s="1214"/>
      <c r="AE57" s="1214"/>
      <c r="AF57" s="1214"/>
      <c r="AG57" s="1214"/>
      <c r="AH57" s="1214"/>
      <c r="AI57" s="1214"/>
      <c r="AJ57" s="1214"/>
      <c r="AK57" s="1214"/>
      <c r="AL57" s="1215"/>
      <c r="AM57" s="49"/>
      <c r="AN57" s="49"/>
      <c r="AO57" s="50"/>
      <c r="AP57" s="50"/>
      <c r="AQ57" s="51"/>
      <c r="AR57" s="160"/>
      <c r="AS57" s="40"/>
      <c r="AT57" s="41"/>
      <c r="AU57" s="151"/>
      <c r="AV57" s="171"/>
      <c r="AW57" s="219"/>
      <c r="AX57" s="42"/>
      <c r="AY57" s="42"/>
      <c r="AZ57" s="42"/>
      <c r="BA57" s="42"/>
      <c r="BB57" s="538"/>
    </row>
    <row r="58" spans="1:54" s="48" customFormat="1" ht="28.15" customHeight="1">
      <c r="A58" s="49"/>
      <c r="B58" s="461"/>
      <c r="C58" s="1158"/>
      <c r="D58" s="1159"/>
      <c r="E58" s="1159"/>
      <c r="F58" s="1159"/>
      <c r="G58" s="1159"/>
      <c r="H58" s="1159"/>
      <c r="I58" s="1159"/>
      <c r="J58" s="1159"/>
      <c r="K58" s="1160"/>
      <c r="L58" s="1216"/>
      <c r="M58" s="1216"/>
      <c r="N58" s="1216"/>
      <c r="O58" s="1216"/>
      <c r="P58" s="1216"/>
      <c r="Q58" s="1216"/>
      <c r="R58" s="1216"/>
      <c r="S58" s="1216"/>
      <c r="T58" s="1216"/>
      <c r="U58" s="1216"/>
      <c r="V58" s="1216"/>
      <c r="W58" s="1216"/>
      <c r="X58" s="1216"/>
      <c r="Y58" s="1216"/>
      <c r="Z58" s="1216"/>
      <c r="AA58" s="1216"/>
      <c r="AB58" s="1216"/>
      <c r="AC58" s="1216"/>
      <c r="AD58" s="1216"/>
      <c r="AE58" s="1216"/>
      <c r="AF58" s="1216"/>
      <c r="AG58" s="1216"/>
      <c r="AH58" s="1216"/>
      <c r="AI58" s="1216"/>
      <c r="AJ58" s="1216"/>
      <c r="AK58" s="1216"/>
      <c r="AL58" s="1217"/>
      <c r="AM58" s="49"/>
      <c r="AN58" s="49"/>
      <c r="AO58" s="50"/>
      <c r="AP58" s="50"/>
      <c r="AQ58" s="51"/>
      <c r="AR58" s="160"/>
      <c r="AS58" s="40"/>
      <c r="AT58" s="41"/>
      <c r="AU58" s="151"/>
      <c r="AV58" s="171"/>
      <c r="AW58" s="219"/>
      <c r="AX58" s="73"/>
      <c r="AY58" s="73"/>
      <c r="AZ58" s="73"/>
      <c r="BA58" s="73"/>
      <c r="BB58" s="538"/>
    </row>
    <row r="59" spans="1:54" s="48" customFormat="1" ht="28.15" customHeight="1">
      <c r="A59" s="49"/>
      <c r="B59" s="74"/>
      <c r="C59" s="1218" t="str">
        <f>SUBSTITUTE(SUBSTITUTE(様式３!A12,"埼玉県",""),"記入","入力")</f>
        <v>≪入力例≫さいたま市浦和区常盤６－４－４　パブリック・フィナンシャルオフィスビルディング６階</v>
      </c>
      <c r="D59" s="1219"/>
      <c r="E59" s="1219"/>
      <c r="F59" s="1219"/>
      <c r="G59" s="1219"/>
      <c r="H59" s="1219"/>
      <c r="I59" s="1219"/>
      <c r="J59" s="1219"/>
      <c r="K59" s="1219"/>
      <c r="L59" s="1219"/>
      <c r="M59" s="1219"/>
      <c r="N59" s="1219"/>
      <c r="O59" s="1219"/>
      <c r="P59" s="1219"/>
      <c r="Q59" s="1219"/>
      <c r="R59" s="1219"/>
      <c r="S59" s="1219"/>
      <c r="T59" s="1219"/>
      <c r="U59" s="1219"/>
      <c r="V59" s="1219"/>
      <c r="W59" s="1219"/>
      <c r="X59" s="1219"/>
      <c r="Y59" s="1219"/>
      <c r="Z59" s="1219"/>
      <c r="AA59" s="1219"/>
      <c r="AB59" s="1219"/>
      <c r="AC59" s="1219"/>
      <c r="AD59" s="1219"/>
      <c r="AE59" s="1219"/>
      <c r="AF59" s="1219"/>
      <c r="AG59" s="1219"/>
      <c r="AH59" s="1219"/>
      <c r="AI59" s="1219"/>
      <c r="AJ59" s="1219"/>
      <c r="AK59" s="1219"/>
      <c r="AL59" s="1220"/>
      <c r="AM59" s="49"/>
      <c r="AN59" s="49"/>
      <c r="AO59" s="50"/>
      <c r="AP59" s="50"/>
      <c r="AQ59" s="51"/>
      <c r="AR59" s="160"/>
      <c r="AS59" s="40"/>
      <c r="AT59" s="41"/>
      <c r="AU59" s="151"/>
      <c r="AV59" s="171"/>
      <c r="AW59" s="219" t="s">
        <v>855</v>
      </c>
      <c r="AX59" s="42"/>
      <c r="AY59" s="42"/>
      <c r="AZ59" s="42"/>
      <c r="BA59" s="42"/>
      <c r="BB59" s="538"/>
    </row>
    <row r="60" spans="1:54" s="48" customFormat="1" ht="28.15" customHeight="1" thickBot="1">
      <c r="A60" s="49"/>
      <c r="B60" s="74"/>
      <c r="C60" s="886"/>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8"/>
      <c r="AM60" s="49"/>
      <c r="AN60" s="49"/>
      <c r="AO60" s="50"/>
      <c r="AP60" s="50"/>
      <c r="AQ60" s="75" t="s">
        <v>913</v>
      </c>
      <c r="AR60" s="164"/>
      <c r="AS60" s="52" t="str">
        <f>IF(LEN(AT60)&gt;40,"1","0")</f>
        <v>0</v>
      </c>
      <c r="AT60" s="41" t="str">
        <f>SUBSTITUTE(SUBSTITUTE(AU60," ",CHAR(10)),"　",CHAR(10))</f>
        <v/>
      </c>
      <c r="AU60" s="440" t="str">
        <f>IF(COUNTIF(C60,L55&amp;"*"),DBCS(C60),DBCS(L55&amp;C60))</f>
        <v/>
      </c>
      <c r="AV60" s="171"/>
      <c r="AW60" s="219"/>
      <c r="AX60" s="73"/>
      <c r="AY60" s="73"/>
      <c r="AZ60" s="73"/>
      <c r="BA60" s="73"/>
      <c r="BB60" s="538"/>
    </row>
    <row r="61" spans="1:54" s="36" customFormat="1" ht="28.15" customHeight="1" thickBot="1">
      <c r="B61" s="45"/>
      <c r="C61" s="885" t="str">
        <f>IF(COUNTIF(C60,L55&amp;"*")=0,"","所在地②欄には都道府県名を除いて入力していますか。")</f>
        <v/>
      </c>
      <c r="D61" s="885"/>
      <c r="E61" s="885"/>
      <c r="F61" s="885"/>
      <c r="G61" s="885"/>
      <c r="H61" s="885"/>
      <c r="I61" s="885"/>
      <c r="J61" s="885"/>
      <c r="K61" s="885"/>
      <c r="L61" s="885"/>
      <c r="M61" s="885"/>
      <c r="N61" s="885"/>
      <c r="O61" s="885"/>
      <c r="P61" s="885"/>
      <c r="Q61" s="884" t="str">
        <f>IF(OR(COUNTIF(C60,"*丁目*")&gt;=1,COUNTIF(C60,"*番*")&gt;=1,COUNTIF(C60,"*号*")&gt;=1),"「丁目、番、号」や「番地」については「－（ハイフン）」で入力していますか？","")</f>
        <v/>
      </c>
      <c r="R61" s="884"/>
      <c r="S61" s="884"/>
      <c r="T61" s="884"/>
      <c r="U61" s="884"/>
      <c r="V61" s="884"/>
      <c r="W61" s="884"/>
      <c r="X61" s="884"/>
      <c r="Y61" s="884"/>
      <c r="Z61" s="884"/>
      <c r="AA61" s="884"/>
      <c r="AB61" s="884"/>
      <c r="AC61" s="884"/>
      <c r="AD61" s="884"/>
      <c r="AE61" s="884"/>
      <c r="AF61" s="884"/>
      <c r="AG61" s="884"/>
      <c r="AH61" s="884"/>
      <c r="AI61" s="884"/>
      <c r="AJ61" s="884"/>
      <c r="AK61" s="884"/>
      <c r="AL61" s="884"/>
      <c r="AM61" s="45"/>
      <c r="AO61" s="38"/>
      <c r="AP61" s="38"/>
      <c r="AQ61" s="39"/>
      <c r="AR61" s="158"/>
      <c r="AS61" s="40"/>
      <c r="AT61" s="41"/>
      <c r="AU61" s="151"/>
      <c r="AV61" s="171"/>
      <c r="AW61" s="219"/>
      <c r="AX61" s="42"/>
      <c r="AY61" s="42"/>
      <c r="AZ61" s="42"/>
      <c r="BA61" s="42"/>
      <c r="BB61" s="535"/>
    </row>
    <row r="62" spans="1:54" s="48" customFormat="1" ht="28.15" customHeight="1">
      <c r="A62" s="419"/>
      <c r="B62" s="1004" t="s">
        <v>1182</v>
      </c>
      <c r="C62" s="1005"/>
      <c r="D62" s="1005"/>
      <c r="E62" s="1005"/>
      <c r="F62" s="1005"/>
      <c r="G62" s="1005"/>
      <c r="H62" s="1005"/>
      <c r="I62" s="1005"/>
      <c r="J62" s="1005"/>
      <c r="K62" s="1006"/>
      <c r="L62" s="437" t="s">
        <v>1183</v>
      </c>
      <c r="M62" s="1270" t="s">
        <v>1235</v>
      </c>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1"/>
      <c r="AM62" s="419"/>
      <c r="AN62" s="419"/>
      <c r="AO62" s="421"/>
      <c r="AP62" s="421"/>
      <c r="AQ62" s="51"/>
      <c r="AR62" s="160"/>
      <c r="AS62" s="40"/>
      <c r="AT62" s="41"/>
      <c r="AU62" s="151"/>
      <c r="AV62" s="171"/>
      <c r="AW62" s="219"/>
      <c r="AX62" s="42"/>
      <c r="AY62" s="42"/>
      <c r="AZ62" s="42"/>
      <c r="BA62" s="42"/>
      <c r="BB62" s="538"/>
    </row>
    <row r="63" spans="1:54" s="48" customFormat="1" ht="28.15" customHeight="1">
      <c r="A63" s="419"/>
      <c r="B63" s="1007"/>
      <c r="C63" s="1008"/>
      <c r="D63" s="1008"/>
      <c r="E63" s="1008"/>
      <c r="F63" s="1008"/>
      <c r="G63" s="1008"/>
      <c r="H63" s="1008"/>
      <c r="I63" s="1008"/>
      <c r="J63" s="1008"/>
      <c r="K63" s="1009"/>
      <c r="L63" s="422" t="s">
        <v>1184</v>
      </c>
      <c r="M63" s="721" t="s">
        <v>1236</v>
      </c>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22"/>
      <c r="AM63" s="419"/>
      <c r="AN63" s="419"/>
      <c r="AO63" s="421"/>
      <c r="AP63" s="421"/>
      <c r="AQ63" s="51"/>
      <c r="AR63" s="160"/>
      <c r="AS63" s="40"/>
      <c r="AT63" s="41"/>
      <c r="AU63" s="151"/>
      <c r="AV63" s="171"/>
      <c r="AW63" s="219"/>
      <c r="AX63" s="42"/>
      <c r="AY63" s="42"/>
      <c r="AZ63" s="42"/>
      <c r="BA63" s="42"/>
      <c r="BB63" s="538"/>
    </row>
    <row r="64" spans="1:54" s="48" customFormat="1" ht="28.15" customHeight="1" thickBot="1">
      <c r="A64" s="419"/>
      <c r="B64" s="1007"/>
      <c r="C64" s="1008"/>
      <c r="D64" s="1008"/>
      <c r="E64" s="1008"/>
      <c r="F64" s="1008"/>
      <c r="G64" s="1008"/>
      <c r="H64" s="1008"/>
      <c r="I64" s="1008"/>
      <c r="J64" s="1008"/>
      <c r="K64" s="1009"/>
      <c r="L64" s="421"/>
      <c r="M64" s="721" t="s">
        <v>1237</v>
      </c>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2"/>
      <c r="AM64" s="419"/>
      <c r="AN64" s="419"/>
      <c r="AO64" s="421"/>
      <c r="AP64" s="421"/>
      <c r="AQ64" s="51"/>
      <c r="AR64" s="160"/>
      <c r="AS64" s="40"/>
      <c r="AT64" s="41"/>
      <c r="AU64" s="151"/>
      <c r="AV64" s="171"/>
      <c r="AW64" s="219"/>
      <c r="AX64" s="42"/>
      <c r="AY64" s="42"/>
      <c r="AZ64" s="42"/>
      <c r="BA64" s="42"/>
      <c r="BB64" s="538"/>
    </row>
    <row r="65" spans="1:54" s="37" customFormat="1" ht="28.15" customHeight="1" thickBot="1">
      <c r="B65" s="1010"/>
      <c r="C65" s="1011"/>
      <c r="D65" s="1011"/>
      <c r="E65" s="1011"/>
      <c r="F65" s="1011"/>
      <c r="G65" s="1011"/>
      <c r="H65" s="1011"/>
      <c r="I65" s="1011"/>
      <c r="J65" s="1011"/>
      <c r="K65" s="1012"/>
      <c r="L65" s="1268"/>
      <c r="M65" s="1268"/>
      <c r="N65" s="1268"/>
      <c r="O65" s="1268"/>
      <c r="P65" s="1269"/>
      <c r="Q65" s="438"/>
      <c r="R65" s="439"/>
      <c r="S65" s="439"/>
      <c r="T65" s="439"/>
      <c r="U65" s="439"/>
      <c r="V65" s="439"/>
      <c r="W65" s="439"/>
      <c r="X65" s="439"/>
      <c r="Y65" s="439"/>
      <c r="Z65" s="439"/>
      <c r="AA65" s="439"/>
      <c r="AB65" s="439"/>
      <c r="AC65" s="439"/>
      <c r="AD65" s="439"/>
      <c r="AE65" s="439"/>
      <c r="AF65" s="439"/>
      <c r="AG65" s="439"/>
      <c r="AH65" s="439"/>
      <c r="AI65" s="439"/>
      <c r="AJ65" s="439"/>
      <c r="AK65" s="439"/>
      <c r="AL65" s="439"/>
      <c r="AM65" s="45"/>
      <c r="AO65" s="38"/>
      <c r="AP65" s="38"/>
      <c r="AQ65" s="39"/>
      <c r="AR65" s="158"/>
      <c r="AS65" s="432"/>
      <c r="AT65" s="433"/>
      <c r="AU65" s="434"/>
      <c r="AV65" s="435"/>
      <c r="AW65" s="436"/>
      <c r="AX65" s="130"/>
      <c r="AY65" s="130"/>
      <c r="AZ65" s="130"/>
      <c r="BA65" s="130"/>
      <c r="BB65" s="539"/>
    </row>
    <row r="66" spans="1:54" s="36" customFormat="1" ht="28.15" customHeight="1" thickBot="1">
      <c r="B66" s="45"/>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5"/>
      <c r="AO66" s="38"/>
      <c r="AP66" s="38"/>
      <c r="AQ66" s="39"/>
      <c r="AR66" s="158"/>
      <c r="AS66" s="40"/>
      <c r="AT66" s="41"/>
      <c r="AU66" s="151"/>
      <c r="AV66" s="171"/>
      <c r="AW66" s="219"/>
      <c r="AX66" s="42"/>
      <c r="AY66" s="42"/>
      <c r="AZ66" s="42"/>
      <c r="BA66" s="42"/>
      <c r="BB66" s="535"/>
    </row>
    <row r="67" spans="1:54" s="48" customFormat="1" ht="28.15" customHeight="1" thickBot="1">
      <c r="A67" s="49"/>
      <c r="B67" s="1106" t="str">
        <f>様式２!A28</f>
        <v>（登記上の所在地）</v>
      </c>
      <c r="C67" s="1107"/>
      <c r="D67" s="1107"/>
      <c r="E67" s="1107"/>
      <c r="F67" s="1107"/>
      <c r="G67" s="1107"/>
      <c r="H67" s="1107"/>
      <c r="I67" s="1107"/>
      <c r="J67" s="1107"/>
      <c r="K67" s="1107"/>
      <c r="L67" s="1224" t="s">
        <v>1234</v>
      </c>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7"/>
      <c r="AM67" s="49"/>
      <c r="AN67" s="49"/>
      <c r="AO67" s="50"/>
      <c r="AP67" s="50"/>
      <c r="AQ67" s="51"/>
      <c r="AR67" s="160" t="s">
        <v>1185</v>
      </c>
      <c r="AS67" s="40"/>
      <c r="AT67" s="41"/>
      <c r="AU67" s="151"/>
      <c r="AV67" s="171"/>
      <c r="AW67" s="219"/>
      <c r="AX67" s="42"/>
      <c r="AY67" s="42"/>
      <c r="AZ67" s="42"/>
      <c r="BA67" s="42"/>
      <c r="BB67" s="538"/>
    </row>
    <row r="68" spans="1:54" s="63" customFormat="1" ht="28.15" customHeight="1" thickBot="1">
      <c r="A68" s="50"/>
      <c r="B68" s="458"/>
      <c r="C68" s="458"/>
      <c r="D68" s="458"/>
      <c r="E68" s="458"/>
      <c r="F68" s="458"/>
      <c r="G68" s="458"/>
      <c r="H68" s="458"/>
      <c r="I68" s="458"/>
      <c r="J68" s="458"/>
      <c r="K68" s="458"/>
      <c r="L68" s="76"/>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1"/>
      <c r="AR68" s="160"/>
      <c r="AS68" s="40"/>
      <c r="AT68" s="41"/>
      <c r="AU68" s="151"/>
      <c r="AV68" s="171"/>
      <c r="AW68" s="219"/>
      <c r="AX68" s="42"/>
      <c r="AY68" s="42"/>
      <c r="AZ68" s="42"/>
      <c r="BA68" s="42"/>
      <c r="BB68" s="537"/>
    </row>
    <row r="69" spans="1:54" s="63" customFormat="1" ht="28.15" customHeight="1" thickBot="1">
      <c r="A69" s="50"/>
      <c r="B69" s="460"/>
      <c r="C69" s="889" t="s">
        <v>930</v>
      </c>
      <c r="D69" s="890"/>
      <c r="E69" s="890"/>
      <c r="F69" s="890"/>
      <c r="G69" s="890"/>
      <c r="H69" s="890"/>
      <c r="I69" s="890"/>
      <c r="J69" s="890"/>
      <c r="K69" s="890"/>
      <c r="L69" s="1137"/>
      <c r="M69" s="1137"/>
      <c r="N69" s="1137"/>
      <c r="O69" s="1137"/>
      <c r="P69" s="1138"/>
      <c r="Q69" s="50"/>
      <c r="R69" s="72"/>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1"/>
      <c r="AR69" s="160"/>
      <c r="AS69" s="40"/>
      <c r="AT69" s="41"/>
      <c r="AU69" s="151"/>
      <c r="AV69" s="171"/>
      <c r="AW69" s="219"/>
      <c r="AX69" s="42"/>
      <c r="AY69" s="42"/>
      <c r="AZ69" s="42"/>
      <c r="BA69" s="42"/>
      <c r="BB69" s="537"/>
    </row>
    <row r="70" spans="1:54" s="63" customFormat="1" ht="28.15" customHeight="1" thickBot="1">
      <c r="A70" s="50"/>
      <c r="B70" s="60"/>
      <c r="C70" s="60"/>
      <c r="D70" s="60"/>
      <c r="E70" s="60"/>
      <c r="F70" s="60"/>
      <c r="G70" s="60"/>
      <c r="H70" s="60"/>
      <c r="I70" s="60"/>
      <c r="J70" s="60"/>
      <c r="K70" s="6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1"/>
      <c r="AR70" s="160"/>
      <c r="AS70" s="40"/>
      <c r="AT70" s="41"/>
      <c r="AU70" s="151"/>
      <c r="AV70" s="171"/>
      <c r="AW70" s="219"/>
      <c r="AX70" s="42"/>
      <c r="AY70" s="42"/>
      <c r="AZ70" s="42"/>
      <c r="BA70" s="42"/>
      <c r="BB70" s="537"/>
    </row>
    <row r="71" spans="1:54" s="48" customFormat="1" ht="28.15" customHeight="1">
      <c r="A71" s="49"/>
      <c r="C71" s="891" t="s">
        <v>929</v>
      </c>
      <c r="D71" s="892"/>
      <c r="E71" s="892"/>
      <c r="F71" s="892"/>
      <c r="G71" s="892"/>
      <c r="H71" s="892"/>
      <c r="I71" s="892"/>
      <c r="J71" s="892"/>
      <c r="K71" s="893"/>
      <c r="L71" s="897" t="s">
        <v>1238</v>
      </c>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8"/>
      <c r="AM71" s="49"/>
      <c r="AN71" s="49"/>
      <c r="AO71" s="50"/>
      <c r="AP71" s="50"/>
      <c r="AQ71" s="51"/>
      <c r="AR71" s="160"/>
      <c r="AS71" s="40"/>
      <c r="AT71" s="41"/>
      <c r="AU71" s="151"/>
      <c r="AV71" s="171"/>
      <c r="AW71" s="219"/>
      <c r="AX71" s="42"/>
      <c r="AY71" s="42"/>
      <c r="AZ71" s="42"/>
      <c r="BA71" s="42"/>
      <c r="BB71" s="538"/>
    </row>
    <row r="72" spans="1:54" s="48" customFormat="1" ht="28.15" customHeight="1">
      <c r="A72" s="49"/>
      <c r="C72" s="894"/>
      <c r="D72" s="895"/>
      <c r="E72" s="895"/>
      <c r="F72" s="895"/>
      <c r="G72" s="895"/>
      <c r="H72" s="895"/>
      <c r="I72" s="895"/>
      <c r="J72" s="895"/>
      <c r="K72" s="896"/>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900"/>
      <c r="AM72" s="49"/>
      <c r="AN72" s="49"/>
      <c r="AO72" s="50"/>
      <c r="AP72" s="50"/>
      <c r="AQ72" s="51"/>
      <c r="AR72" s="160"/>
      <c r="AS72" s="40"/>
      <c r="AT72" s="41"/>
      <c r="AU72" s="151"/>
      <c r="AV72" s="171"/>
      <c r="AW72" s="219"/>
      <c r="AX72" s="42"/>
      <c r="AY72" s="42"/>
      <c r="AZ72" s="42"/>
      <c r="BA72" s="42"/>
      <c r="BB72" s="538"/>
    </row>
    <row r="73" spans="1:54" s="48" customFormat="1" ht="28.15" customHeight="1">
      <c r="A73" s="49"/>
      <c r="B73" s="74"/>
      <c r="C73" s="1161" t="s">
        <v>756</v>
      </c>
      <c r="D73" s="1162"/>
      <c r="E73" s="1162"/>
      <c r="F73" s="1162"/>
      <c r="G73" s="1162"/>
      <c r="H73" s="1162"/>
      <c r="I73" s="1162"/>
      <c r="J73" s="1162"/>
      <c r="K73" s="1162"/>
      <c r="L73" s="1162"/>
      <c r="M73" s="1162"/>
      <c r="N73" s="1162"/>
      <c r="O73" s="1162"/>
      <c r="P73" s="1162"/>
      <c r="Q73" s="1162"/>
      <c r="R73" s="1162"/>
      <c r="S73" s="1162"/>
      <c r="T73" s="1162"/>
      <c r="U73" s="1162"/>
      <c r="V73" s="1162"/>
      <c r="W73" s="1162"/>
      <c r="X73" s="1162"/>
      <c r="Y73" s="1162"/>
      <c r="Z73" s="1162"/>
      <c r="AA73" s="1162"/>
      <c r="AB73" s="1162"/>
      <c r="AC73" s="1162"/>
      <c r="AD73" s="1162"/>
      <c r="AE73" s="1162"/>
      <c r="AF73" s="1162"/>
      <c r="AG73" s="1162"/>
      <c r="AH73" s="1162"/>
      <c r="AI73" s="1162"/>
      <c r="AJ73" s="1162"/>
      <c r="AK73" s="1162"/>
      <c r="AL73" s="1163"/>
      <c r="AM73" s="49"/>
      <c r="AN73" s="49"/>
      <c r="AO73" s="50"/>
      <c r="AP73" s="50"/>
      <c r="AQ73" s="51"/>
      <c r="AR73" s="160"/>
      <c r="AS73" s="40"/>
      <c r="AT73" s="41"/>
      <c r="AU73" s="151"/>
      <c r="AV73" s="171"/>
      <c r="AW73" s="219"/>
      <c r="AX73" s="42"/>
      <c r="AY73" s="42"/>
      <c r="AZ73" s="42"/>
      <c r="BA73" s="42"/>
      <c r="BB73" s="538"/>
    </row>
    <row r="74" spans="1:54" s="48" customFormat="1" ht="28.15" customHeight="1" thickBot="1">
      <c r="A74" s="49"/>
      <c r="B74" s="74"/>
      <c r="C74" s="1136"/>
      <c r="D74" s="1109"/>
      <c r="E74" s="1109"/>
      <c r="F74" s="1109"/>
      <c r="G74" s="1109"/>
      <c r="H74" s="1109"/>
      <c r="I74" s="1109"/>
      <c r="J74" s="1109"/>
      <c r="K74" s="1109"/>
      <c r="L74" s="1109"/>
      <c r="M74" s="1109"/>
      <c r="N74" s="1109"/>
      <c r="O74" s="1109"/>
      <c r="P74" s="1109"/>
      <c r="Q74" s="1109"/>
      <c r="R74" s="1109"/>
      <c r="S74" s="1109"/>
      <c r="T74" s="1109"/>
      <c r="U74" s="1109"/>
      <c r="V74" s="1109"/>
      <c r="W74" s="1109"/>
      <c r="X74" s="1109"/>
      <c r="Y74" s="1109"/>
      <c r="Z74" s="1109"/>
      <c r="AA74" s="1109"/>
      <c r="AB74" s="1109"/>
      <c r="AC74" s="1109"/>
      <c r="AD74" s="1109"/>
      <c r="AE74" s="1109"/>
      <c r="AF74" s="1109"/>
      <c r="AG74" s="1109"/>
      <c r="AH74" s="1109"/>
      <c r="AI74" s="1109"/>
      <c r="AJ74" s="1109"/>
      <c r="AK74" s="1109"/>
      <c r="AL74" s="1110"/>
      <c r="AM74" s="49"/>
      <c r="AN74" s="49"/>
      <c r="AO74" s="50"/>
      <c r="AP74" s="50"/>
      <c r="AQ74" s="51"/>
      <c r="AR74" s="160"/>
      <c r="AS74" s="52"/>
      <c r="AT74" s="41" t="str">
        <f>SUBSTITUTE(SUBSTITUTE(AU74," ",CHAR(10)),"　",CHAR(10))</f>
        <v/>
      </c>
      <c r="AU74" s="440" t="str">
        <f>IF(COUNTIF(C74,L69&amp;"*"),DBCS(C74),DBCS(L69&amp;C74))</f>
        <v/>
      </c>
      <c r="AV74" s="171"/>
      <c r="AW74" s="219" t="s">
        <v>855</v>
      </c>
      <c r="AX74" s="42"/>
      <c r="AY74" s="42"/>
      <c r="AZ74" s="42"/>
      <c r="BA74" s="42"/>
      <c r="BB74" s="538"/>
    </row>
    <row r="75" spans="1:54" s="36" customFormat="1" ht="28.15" customHeight="1" thickBot="1">
      <c r="B75" s="45"/>
      <c r="C75" s="885" t="str">
        <f>IF(COUNTIF(C74,L69&amp;"*")=0,"","所在地②欄には都道府県名を除いて入力していますか。")</f>
        <v/>
      </c>
      <c r="D75" s="885"/>
      <c r="E75" s="885"/>
      <c r="F75" s="885"/>
      <c r="G75" s="885"/>
      <c r="H75" s="885"/>
      <c r="I75" s="885"/>
      <c r="J75" s="885"/>
      <c r="K75" s="885"/>
      <c r="L75" s="885"/>
      <c r="M75" s="885"/>
      <c r="N75" s="885"/>
      <c r="O75" s="885"/>
      <c r="P75" s="885"/>
      <c r="Q75" s="884" t="str">
        <f>IF(OR(COUNTIF(C74,"*丁目*")&gt;=1,COUNTIF(C74,"*番*")&gt;=1,COUNTIF(C74,"*号*")&gt;=1),"「丁目、番、号」や「番地」については「－（ハイフン）」で入力していますか？","")</f>
        <v/>
      </c>
      <c r="R75" s="884"/>
      <c r="S75" s="884"/>
      <c r="T75" s="884"/>
      <c r="U75" s="884"/>
      <c r="V75" s="884"/>
      <c r="W75" s="884"/>
      <c r="X75" s="884"/>
      <c r="Y75" s="884"/>
      <c r="Z75" s="884"/>
      <c r="AA75" s="884"/>
      <c r="AB75" s="884"/>
      <c r="AC75" s="884"/>
      <c r="AD75" s="884"/>
      <c r="AE75" s="884"/>
      <c r="AF75" s="884"/>
      <c r="AG75" s="884"/>
      <c r="AH75" s="884"/>
      <c r="AI75" s="884"/>
      <c r="AJ75" s="884"/>
      <c r="AK75" s="884"/>
      <c r="AL75" s="884"/>
      <c r="AM75" s="45"/>
      <c r="AO75" s="38"/>
      <c r="AP75" s="38"/>
      <c r="AQ75" s="39"/>
      <c r="AR75" s="158"/>
      <c r="AS75" s="40"/>
      <c r="AT75" s="41"/>
      <c r="AU75" s="151"/>
      <c r="AV75" s="171"/>
      <c r="AW75" s="219"/>
      <c r="AX75" s="42"/>
      <c r="AY75" s="42"/>
      <c r="AZ75" s="42"/>
      <c r="BA75" s="42"/>
      <c r="BB75" s="535"/>
    </row>
    <row r="76" spans="1:54" s="48" customFormat="1" ht="28.15" customHeight="1">
      <c r="A76" s="49"/>
      <c r="B76" s="836" t="s">
        <v>607</v>
      </c>
      <c r="C76" s="837"/>
      <c r="D76" s="837"/>
      <c r="E76" s="837"/>
      <c r="F76" s="837"/>
      <c r="G76" s="837"/>
      <c r="H76" s="837"/>
      <c r="I76" s="837"/>
      <c r="J76" s="837"/>
      <c r="K76" s="837"/>
      <c r="L76" s="1111" t="str">
        <f>様式３!A37</f>
        <v>⑴法人
⑵個人事業主</v>
      </c>
      <c r="M76" s="1112"/>
      <c r="N76" s="1112"/>
      <c r="O76" s="1112"/>
      <c r="P76" s="1112"/>
      <c r="Q76" s="1112" t="str">
        <f>SUBSTITUTE(様式３!G37,"記入","入力")</f>
        <v>→　履歴（現在）事項全部証明書どおりに入力
→　「代表者」と入力</v>
      </c>
      <c r="R76" s="1112"/>
      <c r="S76" s="1112"/>
      <c r="T76" s="1112"/>
      <c r="U76" s="1112"/>
      <c r="V76" s="1112"/>
      <c r="W76" s="1112"/>
      <c r="X76" s="1112"/>
      <c r="Y76" s="1112"/>
      <c r="Z76" s="1112"/>
      <c r="AA76" s="1112"/>
      <c r="AB76" s="1112"/>
      <c r="AC76" s="1112"/>
      <c r="AD76" s="1112"/>
      <c r="AE76" s="1112"/>
      <c r="AF76" s="1112"/>
      <c r="AG76" s="1112"/>
      <c r="AH76" s="1112"/>
      <c r="AI76" s="1112"/>
      <c r="AJ76" s="1112"/>
      <c r="AK76" s="1112"/>
      <c r="AL76" s="1113"/>
      <c r="AM76" s="49"/>
      <c r="AN76" s="49"/>
      <c r="AO76" s="50"/>
      <c r="AP76" s="50"/>
      <c r="AQ76" s="51"/>
      <c r="AR76" s="160"/>
      <c r="AS76" s="40"/>
      <c r="AT76" s="41"/>
      <c r="AU76" s="151"/>
      <c r="AV76" s="171"/>
      <c r="AW76" s="219"/>
      <c r="AX76" s="42"/>
      <c r="AY76" s="42"/>
      <c r="AZ76" s="42"/>
      <c r="BA76" s="42"/>
      <c r="BB76" s="538"/>
    </row>
    <row r="77" spans="1:54" s="48" customFormat="1" ht="28.15" customHeight="1" thickBot="1">
      <c r="A77" s="49"/>
      <c r="B77" s="853" t="s">
        <v>753</v>
      </c>
      <c r="C77" s="854"/>
      <c r="D77" s="854"/>
      <c r="E77" s="854"/>
      <c r="F77" s="854"/>
      <c r="G77" s="854"/>
      <c r="H77" s="854"/>
      <c r="I77" s="854"/>
      <c r="J77" s="854"/>
      <c r="K77" s="854"/>
      <c r="L77" s="1108"/>
      <c r="M77" s="1109"/>
      <c r="N77" s="1109"/>
      <c r="O77" s="1109"/>
      <c r="P77" s="1109"/>
      <c r="Q77" s="1109"/>
      <c r="R77" s="1109"/>
      <c r="S77" s="1109"/>
      <c r="T77" s="1109"/>
      <c r="U77" s="1109"/>
      <c r="V77" s="1109"/>
      <c r="W77" s="1109"/>
      <c r="X77" s="1109"/>
      <c r="Y77" s="1109"/>
      <c r="Z77" s="1109"/>
      <c r="AA77" s="1109"/>
      <c r="AB77" s="1109"/>
      <c r="AC77" s="1109"/>
      <c r="AD77" s="1109"/>
      <c r="AE77" s="1109"/>
      <c r="AF77" s="1109"/>
      <c r="AG77" s="1109"/>
      <c r="AH77" s="1109"/>
      <c r="AI77" s="1109"/>
      <c r="AJ77" s="1109"/>
      <c r="AK77" s="1109"/>
      <c r="AL77" s="1110"/>
      <c r="AM77" s="49"/>
      <c r="AN77" s="49"/>
      <c r="AO77" s="50"/>
      <c r="AP77" s="50"/>
      <c r="AQ77" s="51"/>
      <c r="AR77" s="160"/>
      <c r="AS77" s="52" t="str">
        <f>IF(LEN(AT77)&gt;15,"1","0")</f>
        <v>0</v>
      </c>
      <c r="AT77" s="41" t="str">
        <f>IF(AT112=2,"代表者",SUBSTITUTE(SUBSTITUTE(AU77," ",""),"　",""))</f>
        <v/>
      </c>
      <c r="AU77" s="440" t="str">
        <f>DBCS(L77)</f>
        <v/>
      </c>
      <c r="AV77" s="171"/>
      <c r="AW77" s="219" t="s">
        <v>850</v>
      </c>
      <c r="AX77" s="42"/>
      <c r="AY77" s="42"/>
      <c r="AZ77" s="42"/>
      <c r="BA77" s="42"/>
      <c r="BB77" s="538"/>
    </row>
    <row r="78" spans="1:54" s="63" customFormat="1" ht="28.15" customHeight="1" thickBot="1">
      <c r="A78" s="50"/>
      <c r="B78" s="60"/>
      <c r="C78" s="60"/>
      <c r="D78" s="60"/>
      <c r="E78" s="60"/>
      <c r="F78" s="60"/>
      <c r="G78" s="77"/>
      <c r="H78" s="60"/>
      <c r="I78" s="60"/>
      <c r="J78" s="60"/>
      <c r="K78" s="6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1"/>
      <c r="AR78" s="160"/>
      <c r="AS78" s="40"/>
      <c r="AT78" s="41"/>
      <c r="AU78" s="151"/>
      <c r="AV78" s="171"/>
      <c r="AW78" s="219"/>
      <c r="AX78" s="42"/>
      <c r="AY78" s="42"/>
      <c r="AZ78" s="42"/>
      <c r="BA78" s="42"/>
      <c r="BB78" s="537"/>
    </row>
    <row r="79" spans="1:54" s="48" customFormat="1" ht="28.15" customHeight="1">
      <c r="A79" s="49"/>
      <c r="B79" s="836" t="s">
        <v>608</v>
      </c>
      <c r="C79" s="837"/>
      <c r="D79" s="837"/>
      <c r="E79" s="837"/>
      <c r="F79" s="837"/>
      <c r="G79" s="837"/>
      <c r="H79" s="837"/>
      <c r="I79" s="837"/>
      <c r="J79" s="837"/>
      <c r="K79" s="837"/>
      <c r="L79" s="1088" t="str">
        <f>SUBSTITUTE(様式３!L41,"記入","入力")&amp;"。間を空けて入力しても、様式には詰めて反映されます。"</f>
        <v>※姓と名の間は空けずに入力。間を空けて入力しても、様式には詰めて反映されます。</v>
      </c>
      <c r="M79" s="1089"/>
      <c r="N79" s="1089"/>
      <c r="O79" s="1089"/>
      <c r="P79" s="1089"/>
      <c r="Q79" s="1089"/>
      <c r="R79" s="1089"/>
      <c r="S79" s="1089"/>
      <c r="T79" s="1089"/>
      <c r="U79" s="1089"/>
      <c r="V79" s="1089"/>
      <c r="W79" s="1089"/>
      <c r="X79" s="1089"/>
      <c r="Y79" s="1089"/>
      <c r="Z79" s="1089"/>
      <c r="AA79" s="1089"/>
      <c r="AB79" s="1089"/>
      <c r="AC79" s="1089"/>
      <c r="AD79" s="1089"/>
      <c r="AE79" s="1089"/>
      <c r="AF79" s="1089"/>
      <c r="AG79" s="1089"/>
      <c r="AH79" s="1089"/>
      <c r="AI79" s="1089"/>
      <c r="AJ79" s="1089"/>
      <c r="AK79" s="1089"/>
      <c r="AL79" s="1090"/>
      <c r="AM79" s="50"/>
      <c r="AN79" s="50"/>
      <c r="AO79" s="50"/>
      <c r="AP79" s="50"/>
      <c r="AQ79" s="51"/>
      <c r="AR79" s="160"/>
      <c r="AS79" s="40"/>
      <c r="AT79" s="41"/>
      <c r="AU79" s="151"/>
      <c r="AV79" s="171"/>
      <c r="AW79" s="219"/>
      <c r="AX79" s="42"/>
      <c r="AY79" s="42"/>
      <c r="AZ79" s="42"/>
      <c r="BA79" s="42"/>
      <c r="BB79" s="538"/>
    </row>
    <row r="80" spans="1:54" s="48" customFormat="1" ht="28.15" customHeight="1" thickBot="1">
      <c r="A80" s="49"/>
      <c r="B80" s="853" t="str">
        <f>SUBSTITUTE(様式３!A41,"記入","入力")</f>
        <v>≪入力例≫さいたま太郎</v>
      </c>
      <c r="C80" s="854"/>
      <c r="D80" s="854"/>
      <c r="E80" s="854"/>
      <c r="F80" s="854"/>
      <c r="G80" s="854"/>
      <c r="H80" s="854"/>
      <c r="I80" s="854"/>
      <c r="J80" s="854"/>
      <c r="K80" s="854"/>
      <c r="L80" s="1108"/>
      <c r="M80" s="1109"/>
      <c r="N80" s="1109"/>
      <c r="O80" s="1109"/>
      <c r="P80" s="1109"/>
      <c r="Q80" s="1109"/>
      <c r="R80" s="1109"/>
      <c r="S80" s="1109"/>
      <c r="T80" s="1109"/>
      <c r="U80" s="1109"/>
      <c r="V80" s="1109"/>
      <c r="W80" s="1109"/>
      <c r="X80" s="1109"/>
      <c r="Y80" s="1109"/>
      <c r="Z80" s="1109"/>
      <c r="AA80" s="1109"/>
      <c r="AB80" s="1109"/>
      <c r="AC80" s="1109"/>
      <c r="AD80" s="1109"/>
      <c r="AE80" s="1109"/>
      <c r="AF80" s="1109"/>
      <c r="AG80" s="1109"/>
      <c r="AH80" s="1109"/>
      <c r="AI80" s="1109"/>
      <c r="AJ80" s="1109"/>
      <c r="AK80" s="1109"/>
      <c r="AL80" s="1110"/>
      <c r="AM80" s="49"/>
      <c r="AN80" s="49"/>
      <c r="AO80" s="50"/>
      <c r="AP80" s="50"/>
      <c r="AQ80" s="51"/>
      <c r="AR80" s="160"/>
      <c r="AS80" s="52" t="str">
        <f>IF(LEN(AT80)&gt;10,"1","0")</f>
        <v>0</v>
      </c>
      <c r="AT80" s="41" t="str">
        <f>SUBSTITUTE(SUBSTITUTE(AU80," ",""),"　","")</f>
        <v/>
      </c>
      <c r="AU80" s="440" t="str">
        <f>DBCS(L80)</f>
        <v/>
      </c>
      <c r="AV80" s="171"/>
      <c r="AW80" s="219">
        <v>3</v>
      </c>
      <c r="AX80" s="42"/>
      <c r="AY80" s="42"/>
      <c r="AZ80" s="42"/>
      <c r="BA80" s="42"/>
      <c r="BB80" s="538"/>
    </row>
    <row r="81" spans="1:54" s="36" customFormat="1" ht="28.15" customHeight="1">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O81" s="38"/>
      <c r="AP81" s="38"/>
      <c r="AQ81" s="39"/>
      <c r="AR81" s="158"/>
      <c r="AS81" s="40"/>
      <c r="AT81" s="41"/>
      <c r="AU81" s="151"/>
      <c r="AV81" s="171"/>
      <c r="AW81" s="219"/>
      <c r="AX81" s="42"/>
      <c r="AY81" s="42"/>
      <c r="AZ81" s="42"/>
      <c r="BA81" s="42"/>
      <c r="BB81" s="535"/>
    </row>
    <row r="82" spans="1:54" s="63" customFormat="1" ht="28.15" customHeight="1">
      <c r="A82" s="78" t="s">
        <v>609</v>
      </c>
      <c r="L82" s="879" t="s">
        <v>610</v>
      </c>
      <c r="M82" s="879"/>
      <c r="N82" s="879"/>
      <c r="P82" s="833">
        <f>A87</f>
        <v>3</v>
      </c>
      <c r="Q82" s="833"/>
      <c r="R82" s="1226" t="str">
        <f>C87</f>
        <v>【委託様式２】（委任状）欄</v>
      </c>
      <c r="S82" s="1226"/>
      <c r="T82" s="1226"/>
      <c r="U82" s="1226"/>
      <c r="V82" s="1226"/>
      <c r="W82" s="1226"/>
      <c r="X82" s="1226"/>
      <c r="Y82" s="1226"/>
      <c r="Z82" s="1226"/>
      <c r="AA82" s="1226"/>
      <c r="AB82" s="1226"/>
      <c r="AC82" s="1226"/>
      <c r="AD82" s="835" t="s">
        <v>765</v>
      </c>
      <c r="AE82" s="835"/>
      <c r="AO82" s="50"/>
      <c r="AP82" s="50"/>
      <c r="AQ82" s="51"/>
      <c r="AR82" s="160"/>
      <c r="AS82" s="40"/>
      <c r="AT82" s="41"/>
      <c r="AU82" s="151"/>
      <c r="AV82" s="171"/>
      <c r="AW82" s="219"/>
      <c r="AX82" s="42"/>
      <c r="AY82" s="42"/>
      <c r="AZ82" s="42"/>
      <c r="BA82" s="42"/>
      <c r="BB82" s="537"/>
    </row>
    <row r="83" spans="1:54" s="63" customFormat="1" ht="28.15" customHeight="1" thickBot="1">
      <c r="A83" s="79"/>
      <c r="AO83" s="50"/>
      <c r="AP83" s="50"/>
      <c r="AQ83" s="51"/>
      <c r="AR83" s="160"/>
      <c r="AS83" s="40"/>
      <c r="AT83" s="41"/>
      <c r="AU83" s="151"/>
      <c r="AV83" s="171"/>
      <c r="AW83" s="219"/>
      <c r="AX83" s="42"/>
      <c r="AY83" s="42"/>
      <c r="AZ83" s="42"/>
      <c r="BA83" s="42"/>
      <c r="BB83" s="537"/>
    </row>
    <row r="84" spans="1:54" s="63" customFormat="1" ht="28.15" customHeight="1" thickBot="1">
      <c r="A84" s="78" t="s">
        <v>611</v>
      </c>
      <c r="L84" s="879" t="s">
        <v>612</v>
      </c>
      <c r="M84" s="879"/>
      <c r="N84" s="879"/>
      <c r="P84" s="828" t="s">
        <v>530</v>
      </c>
      <c r="Q84" s="829"/>
      <c r="R84" s="63" t="s">
        <v>1003</v>
      </c>
      <c r="AO84" s="50"/>
      <c r="AP84" s="50"/>
      <c r="AQ84" s="51"/>
      <c r="AR84" s="160" t="s">
        <v>1298</v>
      </c>
      <c r="AS84" s="40"/>
      <c r="AT84" s="41"/>
      <c r="AU84" s="151"/>
      <c r="AV84" s="171"/>
      <c r="AW84" s="219"/>
      <c r="AX84" s="42"/>
      <c r="AY84" s="42"/>
      <c r="AZ84" s="42"/>
      <c r="BA84" s="42"/>
      <c r="BB84" s="537"/>
    </row>
    <row r="85" spans="1:54" s="63" customFormat="1" ht="28.15" customHeight="1">
      <c r="A85" s="78"/>
      <c r="L85" s="154"/>
      <c r="M85" s="154"/>
      <c r="N85" s="154"/>
      <c r="P85" s="833">
        <f>A110</f>
        <v>4</v>
      </c>
      <c r="Q85" s="833"/>
      <c r="R85" s="880" t="str">
        <f>C110</f>
        <v>【委託様式３】</v>
      </c>
      <c r="S85" s="881"/>
      <c r="T85" s="881"/>
      <c r="U85" s="881"/>
      <c r="V85" s="881"/>
      <c r="W85" s="881"/>
      <c r="X85" s="881"/>
      <c r="Y85" s="835" t="s">
        <v>765</v>
      </c>
      <c r="Z85" s="835"/>
      <c r="AO85" s="155"/>
      <c r="AP85" s="155"/>
      <c r="AQ85" s="51"/>
      <c r="AR85" s="160"/>
      <c r="AS85" s="40"/>
      <c r="AT85" s="41"/>
      <c r="AU85" s="151"/>
      <c r="AV85" s="171"/>
      <c r="AW85" s="219"/>
      <c r="AX85" s="42"/>
      <c r="AY85" s="42"/>
      <c r="AZ85" s="42"/>
      <c r="BA85" s="42"/>
      <c r="BB85" s="537"/>
    </row>
    <row r="86" spans="1:54" s="63" customFormat="1" ht="28.15" customHeight="1">
      <c r="AO86" s="50"/>
      <c r="AP86" s="50"/>
      <c r="AQ86" s="51"/>
      <c r="AR86" s="160"/>
      <c r="AS86" s="40"/>
      <c r="AT86" s="41"/>
      <c r="AU86" s="151"/>
      <c r="AV86" s="171"/>
      <c r="AW86" s="219"/>
      <c r="AX86" s="42"/>
      <c r="AY86" s="42"/>
      <c r="AZ86" s="42"/>
      <c r="BA86" s="42"/>
      <c r="BB86" s="537"/>
    </row>
    <row r="87" spans="1:54" s="474" customFormat="1" ht="28.15" customHeight="1">
      <c r="A87" s="851">
        <f>A49</f>
        <v>3</v>
      </c>
      <c r="B87" s="851"/>
      <c r="C87" s="840" t="str">
        <f>"【"&amp;様式２!AC1&amp;"】"&amp;"（委任状）欄"</f>
        <v>【委託様式２】（委任状）欄</v>
      </c>
      <c r="D87" s="840"/>
      <c r="E87" s="840"/>
      <c r="F87" s="840"/>
      <c r="G87" s="840"/>
      <c r="H87" s="840"/>
      <c r="I87" s="840"/>
      <c r="J87" s="840"/>
      <c r="K87" s="840"/>
      <c r="L87" s="840"/>
      <c r="M87" s="840"/>
      <c r="N87" s="840"/>
      <c r="O87" s="840"/>
      <c r="P87" s="840"/>
      <c r="Q87" s="840"/>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443"/>
      <c r="AQ87" s="466"/>
      <c r="AR87" s="642" t="s">
        <v>1346</v>
      </c>
      <c r="AS87" s="468"/>
      <c r="AT87" s="469"/>
      <c r="AU87" s="470"/>
      <c r="AV87" s="471"/>
      <c r="AW87" s="472"/>
      <c r="AX87" s="473"/>
      <c r="AY87" s="473"/>
      <c r="AZ87" s="473"/>
      <c r="BA87" s="473"/>
      <c r="BB87" s="536"/>
    </row>
    <row r="88" spans="1:54" s="36" customFormat="1" ht="28.15" customHeight="1" thickBot="1">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O88" s="38"/>
      <c r="AP88" s="38"/>
      <c r="AQ88" s="39"/>
      <c r="AR88" s="160" t="s">
        <v>1346</v>
      </c>
      <c r="AS88" s="40"/>
      <c r="AT88" s="41"/>
      <c r="AU88" s="151"/>
      <c r="AV88" s="171"/>
      <c r="AW88" s="219"/>
      <c r="AX88" s="42"/>
      <c r="AY88" s="42"/>
      <c r="AZ88" s="42"/>
      <c r="BA88" s="42"/>
      <c r="BB88" s="535"/>
    </row>
    <row r="89" spans="1:54" s="63" customFormat="1" ht="28.15" customHeight="1">
      <c r="A89" s="867" t="s">
        <v>1347</v>
      </c>
      <c r="B89" s="868"/>
      <c r="C89" s="868"/>
      <c r="D89" s="868"/>
      <c r="E89" s="868"/>
      <c r="F89" s="868"/>
      <c r="G89" s="868"/>
      <c r="H89" s="868"/>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9"/>
      <c r="AP89" s="50"/>
      <c r="AQ89" s="51"/>
      <c r="AR89" s="160" t="s">
        <v>1346</v>
      </c>
      <c r="AS89" s="40"/>
      <c r="AT89" s="41"/>
      <c r="AU89" s="151"/>
      <c r="AV89" s="171"/>
      <c r="AW89" s="219"/>
      <c r="AX89" s="42"/>
      <c r="AY89" s="42"/>
      <c r="AZ89" s="42"/>
      <c r="BA89" s="42"/>
      <c r="BB89" s="537"/>
    </row>
    <row r="90" spans="1:54" s="48" customFormat="1" ht="28.15" customHeight="1" thickBot="1">
      <c r="A90" s="870" t="s">
        <v>1299</v>
      </c>
      <c r="B90" s="871"/>
      <c r="C90" s="871"/>
      <c r="D90" s="871"/>
      <c r="E90" s="871"/>
      <c r="F90" s="871"/>
      <c r="G90" s="871"/>
      <c r="H90" s="871"/>
      <c r="I90" s="871"/>
      <c r="J90" s="871"/>
      <c r="K90" s="871"/>
      <c r="L90" s="871"/>
      <c r="M90" s="871"/>
      <c r="N90" s="871"/>
      <c r="O90" s="871"/>
      <c r="P90" s="871"/>
      <c r="Q90" s="871"/>
      <c r="R90" s="871"/>
      <c r="S90" s="871"/>
      <c r="T90" s="871"/>
      <c r="U90" s="871"/>
      <c r="V90" s="871"/>
      <c r="W90" s="871"/>
      <c r="X90" s="871"/>
      <c r="Y90" s="871"/>
      <c r="Z90" s="871"/>
      <c r="AA90" s="871"/>
      <c r="AB90" s="871"/>
      <c r="AC90" s="871"/>
      <c r="AD90" s="871"/>
      <c r="AE90" s="871"/>
      <c r="AF90" s="871"/>
      <c r="AG90" s="871"/>
      <c r="AH90" s="871"/>
      <c r="AI90" s="871"/>
      <c r="AJ90" s="871"/>
      <c r="AK90" s="871"/>
      <c r="AL90" s="871"/>
      <c r="AM90" s="871"/>
      <c r="AN90" s="871"/>
      <c r="AO90" s="872"/>
      <c r="AP90" s="50"/>
      <c r="AQ90" s="51"/>
      <c r="AR90" s="160" t="s">
        <v>1346</v>
      </c>
      <c r="AS90" s="40"/>
      <c r="AT90" s="41"/>
      <c r="AU90" s="151"/>
      <c r="AV90" s="171"/>
      <c r="AW90" s="219"/>
      <c r="AX90" s="42"/>
      <c r="AY90" s="42"/>
      <c r="AZ90" s="42"/>
      <c r="BA90" s="42"/>
      <c r="BB90" s="538"/>
    </row>
    <row r="91" spans="1:54" s="36" customFormat="1" ht="28.15" customHeight="1" thickBot="1">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O91" s="38"/>
      <c r="AP91" s="38"/>
      <c r="AQ91" s="39"/>
      <c r="AR91" s="160" t="s">
        <v>1346</v>
      </c>
      <c r="AS91" s="40"/>
      <c r="AT91" s="41"/>
      <c r="AU91" s="151"/>
      <c r="AV91" s="171"/>
      <c r="AW91" s="219"/>
      <c r="AX91" s="42"/>
      <c r="AY91" s="42"/>
      <c r="AZ91" s="42"/>
      <c r="BA91" s="42"/>
      <c r="BB91" s="535"/>
    </row>
    <row r="92" spans="1:54" s="63" customFormat="1" ht="28.15" customHeight="1" thickBot="1">
      <c r="A92" s="50"/>
      <c r="B92" s="1106" t="str">
        <f>様式２!C60</f>
        <v>代理人を置く
営業所等の所在地</v>
      </c>
      <c r="C92" s="1107"/>
      <c r="D92" s="1107"/>
      <c r="E92" s="1107"/>
      <c r="F92" s="1107"/>
      <c r="G92" s="1107"/>
      <c r="H92" s="1107"/>
      <c r="I92" s="1107"/>
      <c r="J92" s="1107"/>
      <c r="K92" s="1107"/>
      <c r="L92" s="1177" t="s">
        <v>1233</v>
      </c>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1"/>
      <c r="AM92" s="50"/>
      <c r="AN92" s="50"/>
      <c r="AO92" s="50"/>
      <c r="AP92" s="50"/>
      <c r="AQ92" s="51"/>
      <c r="AR92" s="160" t="s">
        <v>1346</v>
      </c>
      <c r="AS92" s="40"/>
      <c r="AT92" s="41"/>
      <c r="AU92" s="151"/>
      <c r="AV92" s="171"/>
      <c r="AW92" s="219"/>
      <c r="AX92" s="42"/>
      <c r="AY92" s="42"/>
      <c r="AZ92" s="42"/>
      <c r="BA92" s="42"/>
      <c r="BB92" s="537"/>
    </row>
    <row r="93" spans="1:54" s="63" customFormat="1" ht="28.15" customHeight="1" thickBot="1">
      <c r="A93" s="50"/>
      <c r="B93" s="458"/>
      <c r="C93" s="458"/>
      <c r="D93" s="458"/>
      <c r="E93" s="458"/>
      <c r="F93" s="458"/>
      <c r="G93" s="458"/>
      <c r="H93" s="458"/>
      <c r="I93" s="458"/>
      <c r="J93" s="458"/>
      <c r="K93" s="458"/>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1"/>
      <c r="AR93" s="160" t="s">
        <v>1346</v>
      </c>
      <c r="AS93" s="40"/>
      <c r="AT93" s="41"/>
      <c r="AU93" s="151"/>
      <c r="AV93" s="171"/>
      <c r="AW93" s="219"/>
      <c r="AX93" s="42"/>
      <c r="AY93" s="42"/>
      <c r="AZ93" s="42"/>
      <c r="BA93" s="42"/>
      <c r="BB93" s="537"/>
    </row>
    <row r="94" spans="1:54" s="63" customFormat="1" ht="28.15" customHeight="1" thickBot="1">
      <c r="A94" s="50"/>
      <c r="B94" s="460"/>
      <c r="C94" s="1106" t="s">
        <v>852</v>
      </c>
      <c r="D94" s="1107"/>
      <c r="E94" s="1107"/>
      <c r="F94" s="1107"/>
      <c r="G94" s="1107"/>
      <c r="H94" s="1107"/>
      <c r="I94" s="1107"/>
      <c r="J94" s="1107"/>
      <c r="K94" s="1107"/>
      <c r="L94" s="1137"/>
      <c r="M94" s="1137"/>
      <c r="N94" s="1137"/>
      <c r="O94" s="1137"/>
      <c r="P94" s="1138"/>
      <c r="Q94" s="50"/>
      <c r="R94" s="72"/>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1" t="s">
        <v>1010</v>
      </c>
      <c r="AR94" s="160" t="s">
        <v>1346</v>
      </c>
      <c r="AS94" s="40"/>
      <c r="AT94" s="41"/>
      <c r="AU94" s="151"/>
      <c r="AV94" s="171"/>
      <c r="AW94" s="219"/>
      <c r="AX94" s="42"/>
      <c r="AY94" s="42"/>
      <c r="AZ94" s="42"/>
      <c r="BA94" s="42"/>
      <c r="BB94" s="537"/>
    </row>
    <row r="95" spans="1:54" s="63" customFormat="1" ht="28.15" customHeight="1" thickBot="1">
      <c r="A95" s="50"/>
      <c r="B95" s="458"/>
      <c r="C95" s="458"/>
      <c r="D95" s="458"/>
      <c r="E95" s="458"/>
      <c r="F95" s="458"/>
      <c r="G95" s="458"/>
      <c r="H95" s="458"/>
      <c r="I95" s="458"/>
      <c r="J95" s="458"/>
      <c r="K95" s="458"/>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1"/>
      <c r="AR95" s="160" t="s">
        <v>1346</v>
      </c>
      <c r="AS95" s="40"/>
      <c r="AT95" s="41"/>
      <c r="AU95" s="151"/>
      <c r="AV95" s="171"/>
      <c r="AW95" s="219"/>
      <c r="AX95" s="42"/>
      <c r="AY95" s="42"/>
      <c r="AZ95" s="42"/>
      <c r="BA95" s="42"/>
      <c r="BB95" s="537"/>
    </row>
    <row r="96" spans="1:54" s="48" customFormat="1" ht="28.15" customHeight="1">
      <c r="A96" s="49"/>
      <c r="B96" s="461"/>
      <c r="C96" s="1004" t="s">
        <v>853</v>
      </c>
      <c r="D96" s="1005"/>
      <c r="E96" s="1005"/>
      <c r="F96" s="1005"/>
      <c r="G96" s="1005"/>
      <c r="H96" s="1005"/>
      <c r="I96" s="1005"/>
      <c r="J96" s="1005"/>
      <c r="K96" s="1006"/>
      <c r="L96" s="897" t="s">
        <v>1348</v>
      </c>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897"/>
      <c r="AJ96" s="897"/>
      <c r="AK96" s="897"/>
      <c r="AL96" s="898"/>
      <c r="AM96" s="49"/>
      <c r="AN96" s="49"/>
      <c r="AO96" s="50"/>
      <c r="AP96" s="50"/>
      <c r="AQ96" s="51"/>
      <c r="AR96" s="160" t="s">
        <v>1346</v>
      </c>
      <c r="AS96" s="40"/>
      <c r="AT96" s="41"/>
      <c r="AU96" s="151"/>
      <c r="AV96" s="171"/>
      <c r="AW96" s="219"/>
      <c r="AX96" s="42"/>
      <c r="AY96" s="42"/>
      <c r="AZ96" s="42"/>
      <c r="BA96" s="42"/>
      <c r="BB96" s="538"/>
    </row>
    <row r="97" spans="1:54" s="48" customFormat="1" ht="28.15" customHeight="1">
      <c r="A97" s="49"/>
      <c r="B97" s="461"/>
      <c r="C97" s="1158"/>
      <c r="D97" s="1159"/>
      <c r="E97" s="1159"/>
      <c r="F97" s="1159"/>
      <c r="G97" s="1159"/>
      <c r="H97" s="1159"/>
      <c r="I97" s="1159"/>
      <c r="J97" s="1159"/>
      <c r="K97" s="1160"/>
      <c r="L97" s="899"/>
      <c r="M97" s="899"/>
      <c r="N97" s="899"/>
      <c r="O97" s="899"/>
      <c r="P97" s="899"/>
      <c r="Q97" s="899"/>
      <c r="R97" s="899"/>
      <c r="S97" s="899"/>
      <c r="T97" s="899"/>
      <c r="U97" s="899"/>
      <c r="V97" s="899"/>
      <c r="W97" s="899"/>
      <c r="X97" s="899"/>
      <c r="Y97" s="899"/>
      <c r="Z97" s="899"/>
      <c r="AA97" s="899"/>
      <c r="AB97" s="899"/>
      <c r="AC97" s="899"/>
      <c r="AD97" s="899"/>
      <c r="AE97" s="899"/>
      <c r="AF97" s="899"/>
      <c r="AG97" s="899"/>
      <c r="AH97" s="899"/>
      <c r="AI97" s="899"/>
      <c r="AJ97" s="899"/>
      <c r="AK97" s="899"/>
      <c r="AL97" s="900"/>
      <c r="AM97" s="49"/>
      <c r="AN97" s="49"/>
      <c r="AO97" s="50"/>
      <c r="AP97" s="50"/>
      <c r="AQ97" s="51"/>
      <c r="AR97" s="160" t="s">
        <v>1346</v>
      </c>
      <c r="AS97" s="40"/>
      <c r="AT97" s="41"/>
      <c r="AU97" s="151"/>
      <c r="AV97" s="171"/>
      <c r="AW97" s="219"/>
      <c r="AX97" s="42"/>
      <c r="AY97" s="42"/>
      <c r="AZ97" s="42"/>
      <c r="BA97" s="42"/>
      <c r="BB97" s="538"/>
    </row>
    <row r="98" spans="1:54" s="48" customFormat="1" ht="28.15" customHeight="1">
      <c r="A98" s="49"/>
      <c r="B98" s="74"/>
      <c r="C98" s="1161" t="str">
        <f>SUBSTITUTE(SUBSTITUTE(様式４!A9,"埼玉県",""),"記入","入力")</f>
        <v>≪入力例≫さいたま市北区宮原町１－８５２－１</v>
      </c>
      <c r="D98" s="1162"/>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1162"/>
      <c r="AE98" s="1162"/>
      <c r="AF98" s="1162"/>
      <c r="AG98" s="1162"/>
      <c r="AH98" s="1162"/>
      <c r="AI98" s="1162"/>
      <c r="AJ98" s="1162"/>
      <c r="AK98" s="1162"/>
      <c r="AL98" s="1163"/>
      <c r="AM98" s="49"/>
      <c r="AN98" s="49"/>
      <c r="AO98" s="50"/>
      <c r="AP98" s="50"/>
      <c r="AQ98" s="51"/>
      <c r="AR98" s="160" t="s">
        <v>1346</v>
      </c>
      <c r="AS98" s="40"/>
      <c r="AT98" s="41"/>
      <c r="AU98" s="151"/>
      <c r="AV98" s="171"/>
      <c r="AW98" s="219"/>
      <c r="AX98" s="42"/>
      <c r="AY98" s="42"/>
      <c r="AZ98" s="42"/>
      <c r="BA98" s="42"/>
      <c r="BB98" s="538"/>
    </row>
    <row r="99" spans="1:54" s="48" customFormat="1" ht="28.15" customHeight="1" thickBot="1">
      <c r="A99" s="49"/>
      <c r="B99" s="74"/>
      <c r="C99" s="1136"/>
      <c r="D99" s="1109"/>
      <c r="E99" s="1109"/>
      <c r="F99" s="1109"/>
      <c r="G99" s="1109"/>
      <c r="H99" s="1109"/>
      <c r="I99" s="1109"/>
      <c r="J99" s="1109"/>
      <c r="K99" s="1109"/>
      <c r="L99" s="1109"/>
      <c r="M99" s="1109"/>
      <c r="N99" s="1109"/>
      <c r="O99" s="1109"/>
      <c r="P99" s="1109"/>
      <c r="Q99" s="1109"/>
      <c r="R99" s="1109"/>
      <c r="S99" s="1109"/>
      <c r="T99" s="1109"/>
      <c r="U99" s="1109"/>
      <c r="V99" s="1109"/>
      <c r="W99" s="1109"/>
      <c r="X99" s="1109"/>
      <c r="Y99" s="1109"/>
      <c r="Z99" s="1109"/>
      <c r="AA99" s="1109"/>
      <c r="AB99" s="1109"/>
      <c r="AC99" s="1109"/>
      <c r="AD99" s="1109"/>
      <c r="AE99" s="1109"/>
      <c r="AF99" s="1109"/>
      <c r="AG99" s="1109"/>
      <c r="AH99" s="1109"/>
      <c r="AI99" s="1109"/>
      <c r="AJ99" s="1109"/>
      <c r="AK99" s="1109"/>
      <c r="AL99" s="1110"/>
      <c r="AM99" s="49"/>
      <c r="AN99" s="49"/>
      <c r="AO99" s="50"/>
      <c r="AP99" s="50"/>
      <c r="AQ99" s="51"/>
      <c r="AR99" s="160" t="s">
        <v>1346</v>
      </c>
      <c r="AS99" s="52" t="str">
        <f>IF(LEN(AT99)&gt;40,"1","0")</f>
        <v>0</v>
      </c>
      <c r="AT99" s="41" t="str">
        <f>SUBSTITUTE(SUBSTITUTE(AU99," ",CHAR(10)),"　",CHAR(10))</f>
        <v/>
      </c>
      <c r="AU99" s="440" t="str">
        <f>IF(COUNTIF(C99,L94&amp;"*"),DBCS(C99),DBCS(L94&amp;C99))</f>
        <v/>
      </c>
      <c r="AV99" s="171"/>
      <c r="AW99" s="219" t="s">
        <v>850</v>
      </c>
      <c r="AX99" s="42"/>
      <c r="AY99" s="42"/>
      <c r="AZ99" s="42"/>
      <c r="BA99" s="42"/>
      <c r="BB99" s="538"/>
    </row>
    <row r="100" spans="1:54" s="63" customFormat="1" ht="28.15" customHeight="1" thickBot="1">
      <c r="A100" s="49"/>
      <c r="B100" s="74"/>
      <c r="C100" s="1087" t="str">
        <f>IF(COUNTIF(C99,L94&amp;"*")=0,"","所在地②欄には都道府県名を除いて入力していますか。")</f>
        <v/>
      </c>
      <c r="D100" s="1087"/>
      <c r="E100" s="1087"/>
      <c r="F100" s="1087"/>
      <c r="G100" s="1087"/>
      <c r="H100" s="1087"/>
      <c r="I100" s="1087"/>
      <c r="J100" s="1087"/>
      <c r="K100" s="1087"/>
      <c r="L100" s="1087"/>
      <c r="M100" s="1087"/>
      <c r="N100" s="1087"/>
      <c r="O100" s="1087"/>
      <c r="P100" s="1087"/>
      <c r="Q100" s="1087" t="str">
        <f>IF(OR(COUNTIF(C99,"*丁目*")&gt;=1,COUNTIF(C99,"*番*")&gt;=1,COUNTIF(C99,"*号*")&gt;=1),"「丁目、番、号」や「番地」については「－（ハイフン）」で入力していますか？","")</f>
        <v/>
      </c>
      <c r="R100" s="1087"/>
      <c r="S100" s="1087"/>
      <c r="T100" s="1087"/>
      <c r="U100" s="1087"/>
      <c r="V100" s="1087"/>
      <c r="W100" s="1087"/>
      <c r="X100" s="1087"/>
      <c r="Y100" s="1087"/>
      <c r="Z100" s="1087"/>
      <c r="AA100" s="1087"/>
      <c r="AB100" s="1087"/>
      <c r="AC100" s="1087"/>
      <c r="AD100" s="1087"/>
      <c r="AE100" s="1087"/>
      <c r="AF100" s="1087"/>
      <c r="AG100" s="1087"/>
      <c r="AH100" s="1087"/>
      <c r="AI100" s="1087"/>
      <c r="AJ100" s="1087"/>
      <c r="AK100" s="1087"/>
      <c r="AL100" s="1087"/>
      <c r="AM100" s="49"/>
      <c r="AN100" s="49"/>
      <c r="AO100" s="50"/>
      <c r="AP100" s="50"/>
      <c r="AQ100" s="51"/>
      <c r="AR100" s="160" t="s">
        <v>1346</v>
      </c>
      <c r="AS100" s="40"/>
      <c r="AT100" s="41"/>
      <c r="AU100" s="151"/>
      <c r="AV100" s="171"/>
      <c r="AW100" s="219"/>
      <c r="AX100" s="42"/>
      <c r="AY100" s="42"/>
      <c r="AZ100" s="42"/>
      <c r="BA100" s="42"/>
      <c r="BB100" s="537"/>
    </row>
    <row r="101" spans="1:54" s="48" customFormat="1" ht="28.15" customHeight="1">
      <c r="A101" s="49"/>
      <c r="B101" s="836" t="str">
        <f>様式２!C63</f>
        <v>代理人を置く
営業所等の名称</v>
      </c>
      <c r="C101" s="837"/>
      <c r="D101" s="837"/>
      <c r="E101" s="837"/>
      <c r="F101" s="837"/>
      <c r="G101" s="837"/>
      <c r="H101" s="837"/>
      <c r="I101" s="837"/>
      <c r="J101" s="837"/>
      <c r="K101" s="837"/>
      <c r="L101" s="1111" t="s">
        <v>1174</v>
      </c>
      <c r="M101" s="1112"/>
      <c r="N101" s="1112"/>
      <c r="O101" s="1112"/>
      <c r="P101" s="1112"/>
      <c r="Q101" s="1112"/>
      <c r="R101" s="1112"/>
      <c r="S101" s="1112"/>
      <c r="T101" s="1112"/>
      <c r="U101" s="1112"/>
      <c r="V101" s="1112"/>
      <c r="W101" s="1112"/>
      <c r="X101" s="1112"/>
      <c r="Y101" s="1112"/>
      <c r="Z101" s="1112"/>
      <c r="AA101" s="1112"/>
      <c r="AB101" s="1112"/>
      <c r="AC101" s="1112"/>
      <c r="AD101" s="1112"/>
      <c r="AE101" s="1112"/>
      <c r="AF101" s="1112"/>
      <c r="AG101" s="1112"/>
      <c r="AH101" s="1112"/>
      <c r="AI101" s="1112"/>
      <c r="AJ101" s="1112"/>
      <c r="AK101" s="1112"/>
      <c r="AL101" s="1113"/>
      <c r="AM101" s="49"/>
      <c r="AN101" s="49"/>
      <c r="AO101" s="50"/>
      <c r="AP101" s="50"/>
      <c r="AQ101" s="51"/>
      <c r="AR101" s="160" t="s">
        <v>1346</v>
      </c>
      <c r="AS101" s="40"/>
      <c r="AT101" s="41"/>
      <c r="AU101" s="151"/>
      <c r="AV101" s="171"/>
      <c r="AW101" s="219"/>
      <c r="AX101" s="42"/>
      <c r="AY101" s="42"/>
      <c r="AZ101" s="42"/>
      <c r="BA101" s="42"/>
      <c r="BB101" s="538"/>
    </row>
    <row r="102" spans="1:54" s="48" customFormat="1" ht="28.15" customHeight="1" thickBot="1">
      <c r="A102" s="49"/>
      <c r="B102" s="853" t="str">
        <f>SUBSTITUTE(様式４!A25,"記入","入力")</f>
        <v>≪入力例≫大宮支店</v>
      </c>
      <c r="C102" s="854"/>
      <c r="D102" s="854"/>
      <c r="E102" s="854"/>
      <c r="F102" s="854"/>
      <c r="G102" s="854"/>
      <c r="H102" s="854"/>
      <c r="I102" s="854"/>
      <c r="J102" s="854"/>
      <c r="K102" s="854"/>
      <c r="L102" s="1152"/>
      <c r="M102" s="1153"/>
      <c r="N102" s="1153"/>
      <c r="O102" s="1153"/>
      <c r="P102" s="1153"/>
      <c r="Q102" s="1153"/>
      <c r="R102" s="1153"/>
      <c r="S102" s="1153"/>
      <c r="T102" s="1153"/>
      <c r="U102" s="1153"/>
      <c r="V102" s="1153"/>
      <c r="W102" s="1153"/>
      <c r="X102" s="1153"/>
      <c r="Y102" s="1153"/>
      <c r="Z102" s="1153"/>
      <c r="AA102" s="1153"/>
      <c r="AB102" s="1153"/>
      <c r="AC102" s="1153"/>
      <c r="AD102" s="1153"/>
      <c r="AE102" s="1153"/>
      <c r="AF102" s="1153"/>
      <c r="AG102" s="1153"/>
      <c r="AH102" s="1153"/>
      <c r="AI102" s="1153"/>
      <c r="AJ102" s="1153"/>
      <c r="AK102" s="1153"/>
      <c r="AL102" s="1154"/>
      <c r="AM102" s="49"/>
      <c r="AN102" s="49"/>
      <c r="AO102" s="50"/>
      <c r="AP102" s="50"/>
      <c r="AQ102" s="51"/>
      <c r="AR102" s="160" t="s">
        <v>1346</v>
      </c>
      <c r="AS102" s="52" t="str">
        <f>IF(LEN(AT102)&gt;30,"1","0")</f>
        <v>0</v>
      </c>
      <c r="AT102" s="41" t="str">
        <f>SUBSTITUTE(SUBSTITUTE(AU102," ",""),"　","")</f>
        <v/>
      </c>
      <c r="AU102" s="440" t="str">
        <f>DBCS(L102)</f>
        <v/>
      </c>
      <c r="AV102" s="171"/>
      <c r="AW102" s="219" t="s">
        <v>850</v>
      </c>
      <c r="AX102" s="42"/>
      <c r="AY102" s="42"/>
      <c r="AZ102" s="42"/>
      <c r="BA102" s="42"/>
      <c r="BB102" s="538"/>
    </row>
    <row r="103" spans="1:54" s="36" customFormat="1" ht="28.15" customHeight="1" thickBot="1">
      <c r="B103" s="1176" t="str">
        <f>IF(COUNTIF(L102,"*"&amp;L18&amp;"*")&gt;0,"「商号又は名称」は入力せずに、営業所や支店名等のみ入力してください。","")</f>
        <v/>
      </c>
      <c r="C103" s="1176"/>
      <c r="D103" s="1176"/>
      <c r="E103" s="1176"/>
      <c r="F103" s="1176"/>
      <c r="G103" s="1176"/>
      <c r="H103" s="1176"/>
      <c r="I103" s="1176"/>
      <c r="J103" s="1176"/>
      <c r="K103" s="1176"/>
      <c r="L103" s="1176"/>
      <c r="M103" s="1176"/>
      <c r="N103" s="1176"/>
      <c r="O103" s="1176"/>
      <c r="P103" s="1176"/>
      <c r="Q103" s="1176"/>
      <c r="R103" s="1176"/>
      <c r="S103" s="1176"/>
      <c r="T103" s="1176"/>
      <c r="U103" s="1176"/>
      <c r="V103" s="1176"/>
      <c r="W103" s="1176"/>
      <c r="X103" s="1176"/>
      <c r="Y103" s="1176"/>
      <c r="Z103" s="1176"/>
      <c r="AA103" s="1176"/>
      <c r="AB103" s="1176"/>
      <c r="AC103" s="1176"/>
      <c r="AD103" s="1176"/>
      <c r="AE103" s="1176"/>
      <c r="AF103" s="1176"/>
      <c r="AG103" s="1176"/>
      <c r="AH103" s="1176"/>
      <c r="AI103" s="1176"/>
      <c r="AJ103" s="1176"/>
      <c r="AK103" s="1176"/>
      <c r="AL103" s="1176"/>
      <c r="AM103" s="45"/>
      <c r="AO103" s="38"/>
      <c r="AP103" s="38"/>
      <c r="AQ103" s="39"/>
      <c r="AR103" s="160" t="s">
        <v>1346</v>
      </c>
      <c r="AS103" s="40"/>
      <c r="AT103" s="41"/>
      <c r="AU103" s="151"/>
      <c r="AV103" s="171"/>
      <c r="AW103" s="219" t="s">
        <v>1173</v>
      </c>
      <c r="AX103" s="42"/>
      <c r="AY103" s="42"/>
      <c r="AZ103" s="42"/>
      <c r="BA103" s="42"/>
      <c r="BB103" s="535"/>
    </row>
    <row r="104" spans="1:54" s="48" customFormat="1" ht="28.15" customHeight="1">
      <c r="A104" s="49"/>
      <c r="B104" s="836" t="str">
        <f>様式２!C66</f>
        <v>代理人役職名</v>
      </c>
      <c r="C104" s="837"/>
      <c r="D104" s="837"/>
      <c r="E104" s="837"/>
      <c r="F104" s="837"/>
      <c r="G104" s="837"/>
      <c r="H104" s="837"/>
      <c r="I104" s="837"/>
      <c r="J104" s="837"/>
      <c r="K104" s="837"/>
      <c r="L104" s="1111" t="str">
        <f>SUBSTITUTE(様式４!A30,"記入","入力")</f>
        <v>「支店長」、「営業所長」等、代理人となる者の役職名を入力</v>
      </c>
      <c r="M104" s="1112"/>
      <c r="N104" s="1112"/>
      <c r="O104" s="1112"/>
      <c r="P104" s="1112"/>
      <c r="Q104" s="1112"/>
      <c r="R104" s="1112"/>
      <c r="S104" s="1112"/>
      <c r="T104" s="1112"/>
      <c r="U104" s="1112"/>
      <c r="V104" s="1112"/>
      <c r="W104" s="1112"/>
      <c r="X104" s="1112"/>
      <c r="Y104" s="1112"/>
      <c r="Z104" s="1112"/>
      <c r="AA104" s="1112"/>
      <c r="AB104" s="1112"/>
      <c r="AC104" s="1112"/>
      <c r="AD104" s="1112"/>
      <c r="AE104" s="1112"/>
      <c r="AF104" s="1112"/>
      <c r="AG104" s="1112"/>
      <c r="AH104" s="1112"/>
      <c r="AI104" s="1112"/>
      <c r="AJ104" s="1112"/>
      <c r="AK104" s="1112"/>
      <c r="AL104" s="1113"/>
      <c r="AM104" s="49"/>
      <c r="AN104" s="49"/>
      <c r="AO104" s="50"/>
      <c r="AP104" s="50"/>
      <c r="AQ104" s="51"/>
      <c r="AR104" s="160" t="s">
        <v>1346</v>
      </c>
      <c r="AS104" s="40"/>
      <c r="AT104" s="41"/>
      <c r="AU104" s="151"/>
      <c r="AV104" s="171"/>
      <c r="AW104" s="219"/>
      <c r="AX104" s="42"/>
      <c r="AY104" s="42"/>
      <c r="AZ104" s="42"/>
      <c r="BA104" s="42"/>
      <c r="BB104" s="538"/>
    </row>
    <row r="105" spans="1:54" s="48" customFormat="1" ht="28.15" customHeight="1" thickBot="1">
      <c r="A105" s="49"/>
      <c r="B105" s="853" t="s">
        <v>760</v>
      </c>
      <c r="C105" s="854"/>
      <c r="D105" s="854"/>
      <c r="E105" s="854"/>
      <c r="F105" s="854"/>
      <c r="G105" s="854"/>
      <c r="H105" s="854"/>
      <c r="I105" s="854"/>
      <c r="J105" s="854"/>
      <c r="K105" s="854"/>
      <c r="L105" s="1103"/>
      <c r="M105" s="1104"/>
      <c r="N105" s="1104"/>
      <c r="O105" s="1104"/>
      <c r="P105" s="1104"/>
      <c r="Q105" s="1104"/>
      <c r="R105" s="1104"/>
      <c r="S105" s="1104"/>
      <c r="T105" s="1104"/>
      <c r="U105" s="1104"/>
      <c r="V105" s="1104"/>
      <c r="W105" s="1104"/>
      <c r="X105" s="1104"/>
      <c r="Y105" s="1104"/>
      <c r="Z105" s="1104"/>
      <c r="AA105" s="1104"/>
      <c r="AB105" s="1104"/>
      <c r="AC105" s="1104"/>
      <c r="AD105" s="1104"/>
      <c r="AE105" s="1104"/>
      <c r="AF105" s="1104"/>
      <c r="AG105" s="1104"/>
      <c r="AH105" s="1104"/>
      <c r="AI105" s="1104"/>
      <c r="AJ105" s="1104"/>
      <c r="AK105" s="1104"/>
      <c r="AL105" s="1105"/>
      <c r="AM105" s="49"/>
      <c r="AN105" s="49"/>
      <c r="AO105" s="50"/>
      <c r="AP105" s="50"/>
      <c r="AQ105" s="51"/>
      <c r="AR105" s="160" t="s">
        <v>1346</v>
      </c>
      <c r="AS105" s="52" t="str">
        <f>IF(LEN(AT105)&gt;15,"1","0")</f>
        <v>0</v>
      </c>
      <c r="AT105" s="41" t="str">
        <f>SUBSTITUTE(SUBSTITUTE(AU105," ",""),"　","")</f>
        <v/>
      </c>
      <c r="AU105" s="440" t="str">
        <f>DBCS(L105)</f>
        <v/>
      </c>
      <c r="AV105" s="171"/>
      <c r="AW105" s="219" t="s">
        <v>850</v>
      </c>
      <c r="AX105" s="42"/>
      <c r="AY105" s="42"/>
      <c r="AZ105" s="42"/>
      <c r="BA105" s="42"/>
      <c r="BB105" s="538"/>
    </row>
    <row r="106" spans="1:54" s="63" customFormat="1" ht="28.15" customHeight="1" thickBot="1">
      <c r="A106" s="50"/>
      <c r="B106" s="60"/>
      <c r="C106" s="60"/>
      <c r="D106" s="60"/>
      <c r="E106" s="60"/>
      <c r="F106" s="60"/>
      <c r="G106" s="77"/>
      <c r="H106" s="60"/>
      <c r="I106" s="60"/>
      <c r="J106" s="60"/>
      <c r="K106" s="6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1"/>
      <c r="AR106" s="160" t="s">
        <v>1346</v>
      </c>
      <c r="AS106" s="40"/>
      <c r="AT106" s="41"/>
      <c r="AU106" s="151"/>
      <c r="AV106" s="171"/>
      <c r="AW106" s="219"/>
      <c r="AX106" s="42"/>
      <c r="AY106" s="42"/>
      <c r="AZ106" s="42"/>
      <c r="BA106" s="42"/>
      <c r="BB106" s="537"/>
    </row>
    <row r="107" spans="1:54" s="48" customFormat="1" ht="28.15" customHeight="1">
      <c r="A107" s="49"/>
      <c r="B107" s="836" t="str">
        <f>様式２!C69</f>
        <v>代理人氏名</v>
      </c>
      <c r="C107" s="837"/>
      <c r="D107" s="837"/>
      <c r="E107" s="837"/>
      <c r="F107" s="837"/>
      <c r="G107" s="837"/>
      <c r="H107" s="837"/>
      <c r="I107" s="837"/>
      <c r="J107" s="837"/>
      <c r="K107" s="837"/>
      <c r="L107" s="1088" t="str">
        <f>SUBSTITUTE(様式４!L34,"記入","入力")&amp;"。間を空けて入力しても、様式には詰めて反映されます。"</f>
        <v>※姓と名の間は空けずに入力。間を空けて入力しても、様式には詰めて反映されます。</v>
      </c>
      <c r="M107" s="1089"/>
      <c r="N107" s="1089"/>
      <c r="O107" s="1089"/>
      <c r="P107" s="1089"/>
      <c r="Q107" s="1089"/>
      <c r="R107" s="1089"/>
      <c r="S107" s="1089"/>
      <c r="T107" s="1089"/>
      <c r="U107" s="1089"/>
      <c r="V107" s="1089"/>
      <c r="W107" s="1089"/>
      <c r="X107" s="1089"/>
      <c r="Y107" s="1089"/>
      <c r="Z107" s="1089"/>
      <c r="AA107" s="1089"/>
      <c r="AB107" s="1089"/>
      <c r="AC107" s="1089"/>
      <c r="AD107" s="1089"/>
      <c r="AE107" s="1089"/>
      <c r="AF107" s="1089"/>
      <c r="AG107" s="1089"/>
      <c r="AH107" s="1089"/>
      <c r="AI107" s="1089"/>
      <c r="AJ107" s="1089"/>
      <c r="AK107" s="1089"/>
      <c r="AL107" s="1090"/>
      <c r="AM107" s="50"/>
      <c r="AN107" s="50"/>
      <c r="AO107" s="50"/>
      <c r="AP107" s="50"/>
      <c r="AQ107" s="51"/>
      <c r="AR107" s="160" t="s">
        <v>1346</v>
      </c>
      <c r="AS107" s="40"/>
      <c r="AT107" s="41"/>
      <c r="AU107" s="151"/>
      <c r="AV107" s="171"/>
      <c r="AW107" s="219"/>
      <c r="AX107" s="42"/>
      <c r="AY107" s="42"/>
      <c r="AZ107" s="42"/>
      <c r="BA107" s="42"/>
      <c r="BB107" s="538"/>
    </row>
    <row r="108" spans="1:54" s="48" customFormat="1" ht="28.15" customHeight="1" thickBot="1">
      <c r="A108" s="49"/>
      <c r="B108" s="853" t="str">
        <f>SUBSTITUTE(様式４!A34,"記入","入力")</f>
        <v>≪入力例≫さいたま次郎</v>
      </c>
      <c r="C108" s="854"/>
      <c r="D108" s="854"/>
      <c r="E108" s="854"/>
      <c r="F108" s="854"/>
      <c r="G108" s="854"/>
      <c r="H108" s="854"/>
      <c r="I108" s="854"/>
      <c r="J108" s="854"/>
      <c r="K108" s="854"/>
      <c r="L108" s="1170"/>
      <c r="M108" s="1171"/>
      <c r="N108" s="1171"/>
      <c r="O108" s="1171"/>
      <c r="P108" s="1171"/>
      <c r="Q108" s="1171"/>
      <c r="R108" s="1171"/>
      <c r="S108" s="1171"/>
      <c r="T108" s="1171"/>
      <c r="U108" s="1171"/>
      <c r="V108" s="1171"/>
      <c r="W108" s="1171"/>
      <c r="X108" s="1171"/>
      <c r="Y108" s="1171"/>
      <c r="Z108" s="1171"/>
      <c r="AA108" s="1171"/>
      <c r="AB108" s="1171"/>
      <c r="AC108" s="1171"/>
      <c r="AD108" s="1171"/>
      <c r="AE108" s="1171"/>
      <c r="AF108" s="1171"/>
      <c r="AG108" s="1171"/>
      <c r="AH108" s="1171"/>
      <c r="AI108" s="1171"/>
      <c r="AJ108" s="1171"/>
      <c r="AK108" s="1171"/>
      <c r="AL108" s="1172"/>
      <c r="AM108" s="49"/>
      <c r="AN108" s="49"/>
      <c r="AO108" s="50"/>
      <c r="AP108" s="50"/>
      <c r="AQ108" s="51"/>
      <c r="AR108" s="160" t="s">
        <v>1346</v>
      </c>
      <c r="AS108" s="52" t="str">
        <f>IF(LEN(AT108)&gt;10,"1","0")</f>
        <v>0</v>
      </c>
      <c r="AT108" s="41" t="str">
        <f>SUBSTITUTE(SUBSTITUTE(AU108," ",""),"　","")</f>
        <v/>
      </c>
      <c r="AU108" s="440" t="str">
        <f>DBCS(L108)</f>
        <v/>
      </c>
      <c r="AV108" s="171"/>
      <c r="AW108" s="219" t="s">
        <v>850</v>
      </c>
      <c r="AX108" s="42"/>
      <c r="AY108" s="42"/>
      <c r="AZ108" s="42"/>
      <c r="BA108" s="42"/>
      <c r="BB108" s="538"/>
    </row>
    <row r="109" spans="1:54" s="63" customFormat="1" ht="28.15" customHeight="1">
      <c r="A109" s="49"/>
      <c r="B109" s="74"/>
      <c r="C109" s="65"/>
      <c r="D109" s="65"/>
      <c r="E109" s="65"/>
      <c r="F109" s="65"/>
      <c r="G109" s="65"/>
      <c r="H109" s="65"/>
      <c r="I109" s="65"/>
      <c r="J109" s="65"/>
      <c r="K109" s="65"/>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49"/>
      <c r="AN109" s="49"/>
      <c r="AO109" s="50"/>
      <c r="AP109" s="50"/>
      <c r="AQ109" s="51"/>
      <c r="AR109" s="160"/>
      <c r="AS109" s="40"/>
      <c r="AT109" s="41"/>
      <c r="AU109" s="151"/>
      <c r="AV109" s="171"/>
      <c r="AW109" s="219"/>
      <c r="AX109" s="42"/>
      <c r="AY109" s="42"/>
      <c r="AZ109" s="42"/>
      <c r="BA109" s="42"/>
      <c r="BB109" s="537"/>
    </row>
    <row r="110" spans="1:54" s="474" customFormat="1" ht="28.15" customHeight="1">
      <c r="A110" s="851">
        <f>A87+1</f>
        <v>4</v>
      </c>
      <c r="B110" s="851"/>
      <c r="C110" s="851" t="str">
        <f>"【"&amp;様式３!BH1&amp;"】"</f>
        <v>【委託様式３】</v>
      </c>
      <c r="D110" s="852"/>
      <c r="E110" s="852"/>
      <c r="F110" s="852"/>
      <c r="G110" s="852"/>
      <c r="H110" s="852"/>
      <c r="I110" s="852"/>
      <c r="J110" s="840" t="str">
        <f>様式３!M1</f>
        <v>業者情報調書（本店等情報）</v>
      </c>
      <c r="K110" s="840"/>
      <c r="L110" s="840"/>
      <c r="M110" s="840"/>
      <c r="N110" s="840"/>
      <c r="O110" s="840"/>
      <c r="P110" s="840"/>
      <c r="Q110" s="840"/>
      <c r="R110" s="840"/>
      <c r="S110" s="840"/>
      <c r="T110" s="840"/>
      <c r="U110" s="840"/>
      <c r="V110" s="840"/>
      <c r="W110" s="840"/>
      <c r="X110" s="840"/>
      <c r="Y110" s="840"/>
      <c r="Z110" s="840"/>
      <c r="AA110" s="840"/>
      <c r="AB110" s="840"/>
      <c r="AC110" s="840"/>
      <c r="AD110" s="840"/>
      <c r="AE110" s="840"/>
      <c r="AF110" s="840"/>
      <c r="AG110" s="840"/>
      <c r="AH110" s="840"/>
      <c r="AI110" s="840"/>
      <c r="AJ110" s="840"/>
      <c r="AK110" s="840"/>
      <c r="AL110" s="840"/>
      <c r="AM110" s="840"/>
      <c r="AN110" s="840"/>
      <c r="AO110" s="840"/>
      <c r="AP110" s="443"/>
      <c r="AQ110" s="466"/>
      <c r="AR110" s="467"/>
      <c r="AS110" s="468"/>
      <c r="AT110" s="469"/>
      <c r="AU110" s="470"/>
      <c r="AV110" s="471"/>
      <c r="AW110" s="472"/>
      <c r="AX110" s="473"/>
      <c r="AY110" s="473"/>
      <c r="AZ110" s="473"/>
      <c r="BA110" s="473"/>
      <c r="BB110" s="536"/>
    </row>
    <row r="111" spans="1:54" s="63" customFormat="1" ht="28.15" customHeight="1" thickBot="1">
      <c r="A111" s="49"/>
      <c r="B111" s="74"/>
      <c r="C111" s="65"/>
      <c r="D111" s="65"/>
      <c r="E111" s="65"/>
      <c r="F111" s="65"/>
      <c r="G111" s="65"/>
      <c r="H111" s="65"/>
      <c r="I111" s="65"/>
      <c r="J111" s="65"/>
      <c r="K111" s="65"/>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49"/>
      <c r="AN111" s="49"/>
      <c r="AO111" s="50"/>
      <c r="AP111" s="50"/>
      <c r="AQ111" s="51"/>
      <c r="AR111" s="160"/>
      <c r="AS111" s="40"/>
      <c r="AT111" s="41"/>
      <c r="AU111" s="151"/>
      <c r="AV111" s="171"/>
      <c r="AW111" s="219"/>
      <c r="AX111" s="42"/>
      <c r="AY111" s="42"/>
      <c r="AZ111" s="42"/>
      <c r="BA111" s="42"/>
      <c r="BB111" s="537"/>
    </row>
    <row r="112" spans="1:54" s="48" customFormat="1" ht="28.15" customHeight="1" thickBot="1">
      <c r="A112" s="49"/>
      <c r="B112" s="858" t="str">
        <f>様式３!A5</f>
        <v>①法人・個人の別</v>
      </c>
      <c r="C112" s="859"/>
      <c r="D112" s="859"/>
      <c r="E112" s="859"/>
      <c r="F112" s="859"/>
      <c r="G112" s="859"/>
      <c r="H112" s="859"/>
      <c r="I112" s="859"/>
      <c r="J112" s="859"/>
      <c r="K112" s="860"/>
      <c r="L112" s="1173"/>
      <c r="M112" s="1174"/>
      <c r="N112" s="1175"/>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50"/>
      <c r="AP112" s="50"/>
      <c r="AQ112" s="51" t="s">
        <v>1007</v>
      </c>
      <c r="AR112" s="160"/>
      <c r="AS112" s="40"/>
      <c r="AT112" s="41" t="str">
        <f>IF(L112=E525,1,IF(L112=E526,2,""))</f>
        <v/>
      </c>
      <c r="AU112" s="151"/>
      <c r="AV112" s="171"/>
      <c r="AW112" s="219"/>
      <c r="AX112" s="42"/>
      <c r="AY112" s="42"/>
      <c r="AZ112" s="42"/>
      <c r="BA112" s="42"/>
      <c r="BB112" s="538"/>
    </row>
    <row r="113" spans="1:54" s="63" customFormat="1" ht="28.15" customHeight="1" thickBo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1"/>
      <c r="AR113" s="160"/>
      <c r="AS113" s="40"/>
      <c r="AT113" s="41"/>
      <c r="AU113" s="151"/>
      <c r="AV113" s="171"/>
      <c r="AW113" s="219"/>
      <c r="AX113" s="42"/>
      <c r="AY113" s="42"/>
      <c r="AZ113" s="42"/>
      <c r="BA113" s="42"/>
      <c r="BB113" s="537"/>
    </row>
    <row r="114" spans="1:54" s="48" customFormat="1" ht="28.15" customHeight="1" thickBot="1">
      <c r="A114" s="49"/>
      <c r="B114" s="858" t="str">
        <f>様式３!AI5</f>
        <v>②法人番号</v>
      </c>
      <c r="C114" s="859"/>
      <c r="D114" s="859"/>
      <c r="E114" s="859"/>
      <c r="F114" s="859"/>
      <c r="G114" s="859"/>
      <c r="H114" s="859"/>
      <c r="I114" s="859"/>
      <c r="J114" s="859"/>
      <c r="K114" s="859"/>
      <c r="L114" s="1155" t="s">
        <v>1239</v>
      </c>
      <c r="M114" s="1156"/>
      <c r="N114" s="1156"/>
      <c r="O114" s="1156"/>
      <c r="P114" s="1156"/>
      <c r="Q114" s="1156"/>
      <c r="R114" s="1156"/>
      <c r="S114" s="1156"/>
      <c r="T114" s="1156"/>
      <c r="U114" s="1156"/>
      <c r="V114" s="1156"/>
      <c r="W114" s="1156"/>
      <c r="X114" s="1156"/>
      <c r="Y114" s="1156"/>
      <c r="Z114" s="1156"/>
      <c r="AA114" s="1156"/>
      <c r="AB114" s="1156"/>
      <c r="AC114" s="1156"/>
      <c r="AD114" s="1156"/>
      <c r="AE114" s="1156"/>
      <c r="AF114" s="1156"/>
      <c r="AG114" s="1156"/>
      <c r="AH114" s="1156"/>
      <c r="AI114" s="1156"/>
      <c r="AJ114" s="1156"/>
      <c r="AK114" s="1156"/>
      <c r="AL114" s="1157"/>
      <c r="AM114" s="49"/>
      <c r="AN114" s="49"/>
      <c r="AO114" s="50"/>
      <c r="AP114" s="50"/>
      <c r="AQ114" s="51"/>
      <c r="AR114" s="160"/>
      <c r="AS114" s="40"/>
      <c r="AT114" s="41"/>
      <c r="AU114" s="151"/>
      <c r="AV114" s="171"/>
      <c r="AW114" s="219"/>
      <c r="AX114" s="42"/>
      <c r="AY114" s="42"/>
      <c r="AZ114" s="42"/>
      <c r="BA114" s="42"/>
      <c r="BB114" s="538"/>
    </row>
    <row r="115" spans="1:54" s="48" customFormat="1" ht="28.15" customHeight="1" thickBot="1">
      <c r="A115" s="49"/>
      <c r="B115" s="1139" t="s">
        <v>763</v>
      </c>
      <c r="C115" s="1140"/>
      <c r="D115" s="1140"/>
      <c r="E115" s="1140"/>
      <c r="F115" s="1140"/>
      <c r="G115" s="1140"/>
      <c r="H115" s="1140"/>
      <c r="I115" s="1140"/>
      <c r="J115" s="1140"/>
      <c r="K115" s="1140"/>
      <c r="L115" s="1167"/>
      <c r="M115" s="1168"/>
      <c r="N115" s="1168"/>
      <c r="O115" s="1168"/>
      <c r="P115" s="1168"/>
      <c r="Q115" s="1168"/>
      <c r="R115" s="1168"/>
      <c r="S115" s="1168"/>
      <c r="T115" s="1168"/>
      <c r="U115" s="1168"/>
      <c r="V115" s="1168"/>
      <c r="W115" s="1168"/>
      <c r="X115" s="1168"/>
      <c r="Y115" s="1168"/>
      <c r="Z115" s="1168"/>
      <c r="AA115" s="1168"/>
      <c r="AB115" s="1168"/>
      <c r="AC115" s="1168"/>
      <c r="AD115" s="1168"/>
      <c r="AE115" s="1168"/>
      <c r="AF115" s="1168"/>
      <c r="AG115" s="1168"/>
      <c r="AH115" s="1168"/>
      <c r="AI115" s="1168"/>
      <c r="AJ115" s="1168"/>
      <c r="AK115" s="1168"/>
      <c r="AL115" s="1169"/>
      <c r="AM115" s="49"/>
      <c r="AN115" s="49"/>
      <c r="AO115" s="50"/>
      <c r="AP115" s="50"/>
      <c r="AQ115" s="51" t="s">
        <v>1164</v>
      </c>
      <c r="AR115" s="160"/>
      <c r="AS115" s="40"/>
      <c r="AT115" s="41">
        <f>LEN(L115)</f>
        <v>0</v>
      </c>
      <c r="AU115" s="151"/>
      <c r="AV115" s="171"/>
      <c r="AW115" s="219" t="s">
        <v>854</v>
      </c>
      <c r="AX115" s="42"/>
      <c r="AY115" s="42"/>
      <c r="AZ115" s="42"/>
      <c r="BA115" s="42"/>
      <c r="BB115" s="538"/>
    </row>
    <row r="116" spans="1:54" s="63" customFormat="1" ht="28.15" customHeight="1" thickBot="1">
      <c r="A116" s="50"/>
      <c r="B116" s="60"/>
      <c r="C116" s="60"/>
      <c r="D116" s="60"/>
      <c r="E116" s="60"/>
      <c r="F116" s="60"/>
      <c r="G116" s="60"/>
      <c r="H116" s="60"/>
      <c r="I116" s="60"/>
      <c r="J116" s="60"/>
      <c r="K116" s="60"/>
      <c r="L116" s="80"/>
      <c r="M116" s="50"/>
      <c r="N116" s="50"/>
      <c r="O116" s="50"/>
      <c r="P116" s="50"/>
      <c r="Q116" s="50"/>
      <c r="R116" s="50"/>
      <c r="S116" s="50"/>
      <c r="T116" s="50"/>
      <c r="U116" s="50"/>
      <c r="V116" s="50"/>
      <c r="W116" s="50"/>
      <c r="X116" s="857" t="str">
        <f>IF(AND(AT115&lt;&gt;13,L115&gt;0),"法人番号は13桁です。桁数を確認してください。","")</f>
        <v/>
      </c>
      <c r="Y116" s="857"/>
      <c r="Z116" s="857"/>
      <c r="AA116" s="857"/>
      <c r="AB116" s="857"/>
      <c r="AC116" s="857"/>
      <c r="AD116" s="857"/>
      <c r="AE116" s="857"/>
      <c r="AF116" s="857"/>
      <c r="AG116" s="857"/>
      <c r="AH116" s="857"/>
      <c r="AI116" s="857"/>
      <c r="AJ116" s="857"/>
      <c r="AK116" s="857"/>
      <c r="AL116" s="857"/>
      <c r="AM116" s="50"/>
      <c r="AN116" s="50"/>
      <c r="AO116" s="50"/>
      <c r="AP116" s="50"/>
      <c r="AQ116" s="51"/>
      <c r="AR116" s="160"/>
      <c r="AS116" s="40"/>
      <c r="AT116" s="41"/>
      <c r="AU116" s="151"/>
      <c r="AV116" s="171"/>
      <c r="AW116" s="219"/>
      <c r="AX116" s="42"/>
      <c r="AY116" s="42"/>
      <c r="AZ116" s="42"/>
      <c r="BA116" s="42"/>
      <c r="BB116" s="537"/>
    </row>
    <row r="117" spans="1:54" s="48" customFormat="1" ht="28.15" customHeight="1" thickBot="1">
      <c r="A117" s="49"/>
      <c r="B117" s="858" t="str">
        <f>様式３!A8</f>
        <v>③本店郵便番号</v>
      </c>
      <c r="C117" s="859"/>
      <c r="D117" s="859"/>
      <c r="E117" s="859"/>
      <c r="F117" s="859"/>
      <c r="G117" s="859"/>
      <c r="H117" s="859"/>
      <c r="I117" s="859"/>
      <c r="J117" s="859"/>
      <c r="K117" s="860"/>
      <c r="L117" s="861"/>
      <c r="M117" s="862"/>
      <c r="N117" s="863"/>
      <c r="O117" s="864" t="s">
        <v>605</v>
      </c>
      <c r="P117" s="865"/>
      <c r="Q117" s="861"/>
      <c r="R117" s="862"/>
      <c r="S117" s="862"/>
      <c r="T117" s="862"/>
      <c r="U117" s="863"/>
      <c r="V117" s="50"/>
      <c r="W117" s="50"/>
      <c r="X117" s="50"/>
      <c r="Y117" s="50"/>
      <c r="Z117" s="50"/>
      <c r="AA117" s="50"/>
      <c r="AB117" s="50"/>
      <c r="AC117" s="50"/>
      <c r="AD117" s="50"/>
      <c r="AE117" s="50"/>
      <c r="AF117" s="50"/>
      <c r="AG117" s="50"/>
      <c r="AH117" s="50"/>
      <c r="AI117" s="50"/>
      <c r="AJ117" s="50"/>
      <c r="AK117" s="50"/>
      <c r="AL117" s="50"/>
      <c r="AM117" s="49"/>
      <c r="AN117" s="49"/>
      <c r="AO117" s="50"/>
      <c r="AP117" s="50"/>
      <c r="AQ117" s="51" t="s">
        <v>1186</v>
      </c>
      <c r="AR117" s="160"/>
      <c r="AS117" s="40"/>
      <c r="AT117" s="41"/>
      <c r="AU117" s="151"/>
      <c r="AV117" s="171"/>
      <c r="AW117" s="219"/>
      <c r="AX117" s="42"/>
      <c r="AY117" s="42"/>
      <c r="AZ117" s="42"/>
      <c r="BA117" s="42"/>
      <c r="BB117" s="538"/>
    </row>
    <row r="118" spans="1:54" s="63" customFormat="1" ht="28.15" customHeight="1" thickBot="1">
      <c r="A118" s="50"/>
      <c r="B118" s="60"/>
      <c r="C118" s="60"/>
      <c r="D118" s="60"/>
      <c r="E118" s="60"/>
      <c r="F118" s="60"/>
      <c r="G118" s="60"/>
      <c r="H118" s="60"/>
      <c r="I118" s="60"/>
      <c r="J118" s="60"/>
      <c r="K118" s="6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1"/>
      <c r="AR118" s="160"/>
      <c r="AS118" s="40"/>
      <c r="AT118" s="41"/>
      <c r="AU118" s="151"/>
      <c r="AV118" s="171"/>
      <c r="AW118" s="219"/>
      <c r="AX118" s="42"/>
      <c r="AY118" s="42"/>
      <c r="AZ118" s="42"/>
      <c r="BA118" s="42"/>
      <c r="BB118" s="537"/>
    </row>
    <row r="119" spans="1:54" s="48" customFormat="1" ht="28.15" customHeight="1" thickBot="1">
      <c r="A119" s="419"/>
      <c r="B119" s="1164" t="str">
        <f>様式３!A17</f>
        <v>⑤本店所在地又は住所の区分</v>
      </c>
      <c r="C119" s="1165"/>
      <c r="D119" s="1165"/>
      <c r="E119" s="1165"/>
      <c r="F119" s="1165"/>
      <c r="G119" s="1165"/>
      <c r="H119" s="1165"/>
      <c r="I119" s="1165"/>
      <c r="J119" s="1165"/>
      <c r="K119" s="1166"/>
      <c r="L119" s="1120" t="str">
        <f>IF(L55="","",IF(COUNTIF(AT60,"埼玉県さいたま市*")&gt;=1,"1",IF(COUNTIF(AT60,"埼玉県*")&lt;1,"3","2")))</f>
        <v/>
      </c>
      <c r="M119" s="1121"/>
      <c r="N119" s="1122"/>
      <c r="O119" s="849" t="s">
        <v>1201</v>
      </c>
      <c r="P119" s="850"/>
      <c r="Q119" s="850"/>
      <c r="R119" s="850"/>
      <c r="S119" s="850"/>
      <c r="T119" s="850"/>
      <c r="U119" s="850"/>
      <c r="V119" s="850"/>
      <c r="W119" s="850"/>
      <c r="X119" s="850"/>
      <c r="Y119" s="850"/>
      <c r="Z119" s="850"/>
      <c r="AA119" s="850"/>
      <c r="AB119" s="850"/>
      <c r="AC119" s="850"/>
      <c r="AD119" s="850"/>
      <c r="AE119" s="850"/>
      <c r="AF119" s="850"/>
      <c r="AG119" s="850"/>
      <c r="AH119" s="850"/>
      <c r="AI119" s="850"/>
      <c r="AJ119" s="850"/>
      <c r="AK119" s="850"/>
      <c r="AL119" s="850"/>
      <c r="AM119" s="850"/>
      <c r="AN119" s="850"/>
      <c r="AO119" s="850"/>
      <c r="AP119" s="477"/>
      <c r="AQ119" s="51"/>
      <c r="AR119" s="160"/>
      <c r="AS119" s="40"/>
      <c r="AT119" s="41"/>
      <c r="AU119" s="151"/>
      <c r="AV119" s="171"/>
      <c r="AW119" s="219" t="s">
        <v>928</v>
      </c>
      <c r="AX119" s="42"/>
      <c r="AY119" s="42"/>
      <c r="AZ119" s="42"/>
      <c r="BA119" s="42"/>
      <c r="BB119" s="538"/>
    </row>
    <row r="120" spans="1:54" s="63" customFormat="1" ht="28.15" customHeight="1" thickBot="1">
      <c r="A120" s="477"/>
      <c r="B120" s="476"/>
      <c r="C120" s="476"/>
      <c r="D120" s="476"/>
      <c r="E120" s="476"/>
      <c r="F120" s="476"/>
      <c r="G120" s="476"/>
      <c r="H120" s="476"/>
      <c r="I120" s="476"/>
      <c r="J120" s="476"/>
      <c r="K120" s="476"/>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477"/>
      <c r="AJ120" s="477"/>
      <c r="AK120" s="477"/>
      <c r="AL120" s="477"/>
      <c r="AM120" s="477"/>
      <c r="AN120" s="477"/>
      <c r="AO120" s="477"/>
      <c r="AP120" s="477"/>
      <c r="AQ120" s="51"/>
      <c r="AR120" s="160"/>
      <c r="AS120" s="40"/>
      <c r="AT120" s="41"/>
      <c r="AU120" s="151"/>
      <c r="AV120" s="171"/>
      <c r="AW120" s="219"/>
      <c r="AX120" s="42"/>
      <c r="AY120" s="42"/>
      <c r="AZ120" s="42"/>
      <c r="BA120" s="42"/>
      <c r="BB120" s="537"/>
    </row>
    <row r="121" spans="1:54" s="63" customFormat="1" ht="28.15" customHeight="1">
      <c r="A121" s="50"/>
      <c r="B121" s="1143" t="str">
        <f>様式３!A21</f>
        <v>⑥事業所の形態</v>
      </c>
      <c r="C121" s="1144"/>
      <c r="D121" s="1144"/>
      <c r="E121" s="1144"/>
      <c r="F121" s="1144"/>
      <c r="G121" s="1144"/>
      <c r="H121" s="1144"/>
      <c r="I121" s="1144"/>
      <c r="J121" s="1144"/>
      <c r="K121" s="1145"/>
      <c r="L121" s="843" t="str">
        <f>様式３!A22</f>
        <v>事業所等の形態</v>
      </c>
      <c r="M121" s="844"/>
      <c r="N121" s="844"/>
      <c r="O121" s="844"/>
      <c r="P121" s="844"/>
      <c r="Q121" s="844"/>
      <c r="R121" s="844"/>
      <c r="S121" s="844"/>
      <c r="T121" s="847" t="s">
        <v>530</v>
      </c>
      <c r="U121" s="848"/>
      <c r="V121" s="855" t="str">
        <f>"　　"&amp;様式３!K22</f>
        <v>　　独立</v>
      </c>
      <c r="W121" s="855"/>
      <c r="X121" s="855"/>
      <c r="Y121" s="855"/>
      <c r="Z121" s="855"/>
      <c r="AA121" s="855"/>
      <c r="AB121" s="855"/>
      <c r="AC121" s="855"/>
      <c r="AD121" s="855"/>
      <c r="AE121" s="855"/>
      <c r="AF121" s="855"/>
      <c r="AG121" s="855"/>
      <c r="AH121" s="855"/>
      <c r="AI121" s="855"/>
      <c r="AJ121" s="855"/>
      <c r="AK121" s="855"/>
      <c r="AL121" s="856"/>
      <c r="AO121" s="50"/>
      <c r="AP121" s="50"/>
      <c r="AQ121" s="51"/>
      <c r="AR121" s="160"/>
      <c r="AS121" s="40"/>
      <c r="AT121" s="41" t="str">
        <f>IF(T121="☑","☑","□")</f>
        <v>□</v>
      </c>
      <c r="AU121" s="151"/>
      <c r="AV121" s="171"/>
      <c r="AW121" s="219" t="s">
        <v>1163</v>
      </c>
      <c r="AX121" s="42"/>
      <c r="AY121" s="42"/>
      <c r="AZ121" s="42"/>
      <c r="BA121" s="42"/>
      <c r="BB121" s="537"/>
    </row>
    <row r="122" spans="1:54" s="63" customFormat="1" ht="28.15" customHeight="1">
      <c r="A122" s="50"/>
      <c r="B122" s="1146"/>
      <c r="C122" s="1147"/>
      <c r="D122" s="1147"/>
      <c r="E122" s="1147"/>
      <c r="F122" s="1147"/>
      <c r="G122" s="1147"/>
      <c r="H122" s="1147"/>
      <c r="I122" s="1147"/>
      <c r="J122" s="1147"/>
      <c r="K122" s="1148"/>
      <c r="L122" s="845"/>
      <c r="M122" s="846"/>
      <c r="N122" s="846"/>
      <c r="O122" s="846"/>
      <c r="P122" s="846"/>
      <c r="Q122" s="846"/>
      <c r="R122" s="846"/>
      <c r="S122" s="846"/>
      <c r="T122" s="841" t="s">
        <v>530</v>
      </c>
      <c r="U122" s="842"/>
      <c r="V122" s="1118" t="str">
        <f>"　　"&amp;様式３!K23</f>
        <v>　　他の事業所と併設していて室内の独立性は有り</v>
      </c>
      <c r="W122" s="1118"/>
      <c r="X122" s="1118"/>
      <c r="Y122" s="1118"/>
      <c r="Z122" s="1118"/>
      <c r="AA122" s="1118"/>
      <c r="AB122" s="1118"/>
      <c r="AC122" s="1118"/>
      <c r="AD122" s="1118"/>
      <c r="AE122" s="1118"/>
      <c r="AF122" s="1118"/>
      <c r="AG122" s="1118"/>
      <c r="AH122" s="1118"/>
      <c r="AI122" s="1118"/>
      <c r="AJ122" s="1118"/>
      <c r="AK122" s="1118"/>
      <c r="AL122" s="1119"/>
      <c r="AO122" s="50"/>
      <c r="AP122" s="50"/>
      <c r="AQ122" s="51"/>
      <c r="AR122" s="160"/>
      <c r="AS122" s="40"/>
      <c r="AT122" s="41" t="str">
        <f t="shared" ref="AT122:AT124" si="0">IF(T122="☑","☑","□")</f>
        <v>□</v>
      </c>
      <c r="AU122" s="151"/>
      <c r="AV122" s="171"/>
      <c r="AW122" s="219" t="s">
        <v>1163</v>
      </c>
      <c r="AX122" s="42"/>
      <c r="AY122" s="42"/>
      <c r="AZ122" s="42"/>
      <c r="BA122" s="42"/>
      <c r="BB122" s="537"/>
    </row>
    <row r="123" spans="1:54" s="63" customFormat="1" ht="28.15" customHeight="1">
      <c r="A123" s="50"/>
      <c r="B123" s="1146"/>
      <c r="C123" s="1147"/>
      <c r="D123" s="1147"/>
      <c r="E123" s="1147"/>
      <c r="F123" s="1147"/>
      <c r="G123" s="1147"/>
      <c r="H123" s="1147"/>
      <c r="I123" s="1147"/>
      <c r="J123" s="1147"/>
      <c r="K123" s="1148"/>
      <c r="L123" s="845"/>
      <c r="M123" s="846"/>
      <c r="N123" s="846"/>
      <c r="O123" s="846"/>
      <c r="P123" s="846"/>
      <c r="Q123" s="846"/>
      <c r="R123" s="846"/>
      <c r="S123" s="846"/>
      <c r="T123" s="1141" t="s">
        <v>292</v>
      </c>
      <c r="U123" s="1142"/>
      <c r="V123" s="904" t="str">
        <f>"　　"&amp;様式３!K24</f>
        <v>　　他の事業所と併設していて室内の独立性は無し</v>
      </c>
      <c r="W123" s="904"/>
      <c r="X123" s="904"/>
      <c r="Y123" s="904"/>
      <c r="Z123" s="904"/>
      <c r="AA123" s="904"/>
      <c r="AB123" s="904"/>
      <c r="AC123" s="904"/>
      <c r="AD123" s="904"/>
      <c r="AE123" s="904"/>
      <c r="AF123" s="904"/>
      <c r="AG123" s="904"/>
      <c r="AH123" s="904"/>
      <c r="AI123" s="904"/>
      <c r="AJ123" s="904"/>
      <c r="AK123" s="904"/>
      <c r="AL123" s="1135"/>
      <c r="AO123" s="50"/>
      <c r="AP123" s="50"/>
      <c r="AQ123" s="51"/>
      <c r="AR123" s="160"/>
      <c r="AS123" s="40"/>
      <c r="AT123" s="41" t="str">
        <f t="shared" si="0"/>
        <v>□</v>
      </c>
      <c r="AU123" s="151"/>
      <c r="AV123" s="171"/>
      <c r="AW123" s="219" t="s">
        <v>1163</v>
      </c>
      <c r="AX123" s="42"/>
      <c r="AY123" s="42"/>
      <c r="AZ123" s="42"/>
      <c r="BA123" s="42"/>
      <c r="BB123" s="537"/>
    </row>
    <row r="124" spans="1:54" s="63" customFormat="1" ht="28.15" customHeight="1" thickBot="1">
      <c r="A124" s="50"/>
      <c r="B124" s="1149"/>
      <c r="C124" s="1150"/>
      <c r="D124" s="1150"/>
      <c r="E124" s="1150"/>
      <c r="F124" s="1150"/>
      <c r="G124" s="1150"/>
      <c r="H124" s="1150"/>
      <c r="I124" s="1150"/>
      <c r="J124" s="1150"/>
      <c r="K124" s="1151"/>
      <c r="L124" s="1230" t="str">
        <f>様式３!A25</f>
        <v>看板・表札等
の有無</v>
      </c>
      <c r="M124" s="1231"/>
      <c r="N124" s="1231"/>
      <c r="O124" s="1231"/>
      <c r="P124" s="1231"/>
      <c r="Q124" s="1231"/>
      <c r="R124" s="1231"/>
      <c r="S124" s="1231"/>
      <c r="T124" s="1101" t="s">
        <v>530</v>
      </c>
      <c r="U124" s="1102"/>
      <c r="V124" s="901" t="s">
        <v>918</v>
      </c>
      <c r="W124" s="901"/>
      <c r="X124" s="901"/>
      <c r="Y124" s="901"/>
      <c r="Z124" s="901"/>
      <c r="AA124" s="901"/>
      <c r="AB124" s="901"/>
      <c r="AC124" s="1102" t="s">
        <v>530</v>
      </c>
      <c r="AD124" s="1102"/>
      <c r="AE124" s="901" t="s">
        <v>919</v>
      </c>
      <c r="AF124" s="901"/>
      <c r="AG124" s="901"/>
      <c r="AH124" s="901"/>
      <c r="AI124" s="901"/>
      <c r="AJ124" s="901"/>
      <c r="AK124" s="901"/>
      <c r="AL124" s="902"/>
      <c r="AO124" s="50"/>
      <c r="AP124" s="50"/>
      <c r="AQ124" s="51"/>
      <c r="AR124" s="160"/>
      <c r="AS124" s="40"/>
      <c r="AT124" s="41" t="str">
        <f t="shared" si="0"/>
        <v>□</v>
      </c>
      <c r="AU124" s="151" t="str">
        <f>IF(AC124="☑","☑","□")</f>
        <v>□</v>
      </c>
      <c r="AV124" s="171"/>
      <c r="AW124" s="219" t="s">
        <v>1163</v>
      </c>
      <c r="AX124" s="42"/>
      <c r="AY124" s="42"/>
      <c r="AZ124" s="42"/>
      <c r="BA124" s="42"/>
      <c r="BB124" s="537"/>
    </row>
    <row r="125" spans="1:54" s="63" customFormat="1" ht="28.15" customHeight="1" thickBot="1">
      <c r="A125" s="50"/>
      <c r="B125" s="60"/>
      <c r="C125" s="61"/>
      <c r="D125" s="61"/>
      <c r="E125" s="61"/>
      <c r="F125" s="61"/>
      <c r="G125" s="61"/>
      <c r="H125" s="61"/>
      <c r="I125" s="61"/>
      <c r="J125" s="61"/>
      <c r="K125" s="61"/>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50"/>
      <c r="AN125" s="50"/>
      <c r="AO125" s="50"/>
      <c r="AP125" s="50"/>
      <c r="AQ125" s="51"/>
      <c r="AR125" s="160"/>
      <c r="AS125" s="40"/>
      <c r="AT125" s="41"/>
      <c r="AU125" s="151"/>
      <c r="AV125" s="171"/>
      <c r="AW125" s="219"/>
      <c r="AX125" s="42"/>
      <c r="AY125" s="42"/>
      <c r="AZ125" s="42"/>
      <c r="BA125" s="42"/>
      <c r="BB125" s="537"/>
    </row>
    <row r="126" spans="1:54" s="48" customFormat="1" ht="28.15" customHeight="1" thickBot="1">
      <c r="A126" s="49"/>
      <c r="B126" s="836" t="str">
        <f>様式３!AI17</f>
        <v>⑦本店電話番号</v>
      </c>
      <c r="C126" s="837"/>
      <c r="D126" s="837"/>
      <c r="E126" s="837"/>
      <c r="F126" s="837"/>
      <c r="G126" s="837"/>
      <c r="H126" s="837"/>
      <c r="I126" s="837"/>
      <c r="J126" s="837"/>
      <c r="K126" s="837"/>
      <c r="L126" s="909" t="s">
        <v>764</v>
      </c>
      <c r="M126" s="897"/>
      <c r="N126" s="897"/>
      <c r="O126" s="897"/>
      <c r="P126" s="897"/>
      <c r="Q126" s="897"/>
      <c r="R126" s="897"/>
      <c r="S126" s="897"/>
      <c r="T126" s="897"/>
      <c r="U126" s="897"/>
      <c r="V126" s="897"/>
      <c r="W126" s="897"/>
      <c r="X126" s="897"/>
      <c r="Y126" s="897"/>
      <c r="Z126" s="897"/>
      <c r="AA126" s="897"/>
      <c r="AB126" s="910"/>
      <c r="AC126" s="910"/>
      <c r="AD126" s="910"/>
      <c r="AE126" s="910"/>
      <c r="AF126" s="910"/>
      <c r="AG126" s="910"/>
      <c r="AH126" s="910"/>
      <c r="AI126" s="910"/>
      <c r="AJ126" s="910"/>
      <c r="AK126" s="910"/>
      <c r="AL126" s="911"/>
      <c r="AM126" s="49"/>
      <c r="AN126" s="49"/>
      <c r="AO126" s="50"/>
      <c r="AP126" s="50"/>
      <c r="AQ126" s="51"/>
      <c r="AR126" s="160"/>
      <c r="AS126" s="40"/>
      <c r="AT126" s="41" t="str">
        <f>L127&amp;IF(Q127&lt;&gt;"","-","")&amp;Q127&amp;IF(W127&lt;&gt;"","-","")&amp;W127</f>
        <v/>
      </c>
      <c r="AU126" s="151"/>
      <c r="AV126" s="171"/>
      <c r="AW126" s="219" t="s">
        <v>909</v>
      </c>
      <c r="AX126" s="42"/>
      <c r="AY126" s="42"/>
      <c r="AZ126" s="42"/>
      <c r="BA126" s="42"/>
      <c r="BB126" s="538"/>
    </row>
    <row r="127" spans="1:54" s="48" customFormat="1" ht="28.15" customHeight="1" thickBot="1">
      <c r="A127" s="49"/>
      <c r="B127" s="853" t="s">
        <v>1200</v>
      </c>
      <c r="C127" s="854"/>
      <c r="D127" s="854"/>
      <c r="E127" s="854"/>
      <c r="F127" s="854"/>
      <c r="G127" s="854"/>
      <c r="H127" s="854"/>
      <c r="I127" s="854"/>
      <c r="J127" s="854"/>
      <c r="K127" s="854"/>
      <c r="L127" s="830"/>
      <c r="M127" s="831"/>
      <c r="N127" s="831"/>
      <c r="O127" s="903"/>
      <c r="P127" s="64" t="s">
        <v>606</v>
      </c>
      <c r="Q127" s="830"/>
      <c r="R127" s="831"/>
      <c r="S127" s="831"/>
      <c r="T127" s="831"/>
      <c r="U127" s="903"/>
      <c r="V127" s="64" t="s">
        <v>606</v>
      </c>
      <c r="W127" s="830"/>
      <c r="X127" s="831"/>
      <c r="Y127" s="831"/>
      <c r="Z127" s="831"/>
      <c r="AA127" s="832"/>
      <c r="AB127" s="838" t="str">
        <f>IF((LEN(L127)+LEN(Q127)+LEN(W127))&gt;11,"桁数が１１桁を超えています。確認してください。",IF(AND((LEN(L127)+LEN(Q127)+LEN(W127))&lt;10,W127&lt;&gt;""),"桁数が不足しています。確認してください。",""))</f>
        <v/>
      </c>
      <c r="AC127" s="839"/>
      <c r="AD127" s="839"/>
      <c r="AE127" s="839"/>
      <c r="AF127" s="839"/>
      <c r="AG127" s="839"/>
      <c r="AH127" s="839"/>
      <c r="AI127" s="839"/>
      <c r="AJ127" s="839"/>
      <c r="AK127" s="839"/>
      <c r="AL127" s="839"/>
      <c r="AM127" s="839"/>
      <c r="AN127" s="839"/>
      <c r="AO127" s="839"/>
      <c r="AP127" s="50"/>
      <c r="AQ127" s="51" t="s">
        <v>921</v>
      </c>
      <c r="AR127" s="160"/>
      <c r="AS127" s="40"/>
      <c r="AT127" s="41" t="str">
        <f>IF(OR(L127&lt;&gt;"",Q127&lt;&gt;"",W127&lt;&gt;""),IF(AND(W127&lt;&gt;"",LEN(AT126)&lt;=12),AT126,L127&amp;"-"&amp;Q127&amp;W127),"")</f>
        <v/>
      </c>
      <c r="AU127" s="151"/>
      <c r="AV127" s="171"/>
      <c r="AW127" s="219" t="s">
        <v>910</v>
      </c>
      <c r="AX127" s="42"/>
      <c r="AY127" s="42"/>
      <c r="AZ127" s="42"/>
      <c r="BA127" s="42"/>
      <c r="BB127" s="538"/>
    </row>
    <row r="128" spans="1:54" s="63" customFormat="1" ht="28.15" customHeight="1" thickBot="1">
      <c r="A128" s="50"/>
      <c r="B128" s="458"/>
      <c r="C128" s="458"/>
      <c r="D128" s="458"/>
      <c r="E128" s="458"/>
      <c r="F128" s="458"/>
      <c r="G128" s="458"/>
      <c r="H128" s="458"/>
      <c r="I128" s="458"/>
      <c r="J128" s="458"/>
      <c r="K128" s="458"/>
      <c r="L128" s="48"/>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1"/>
      <c r="AR128" s="160"/>
      <c r="AS128" s="40"/>
      <c r="AT128" s="41" t="s">
        <v>911</v>
      </c>
      <c r="AU128" s="151"/>
      <c r="AV128" s="171"/>
      <c r="AW128" s="219"/>
      <c r="AX128" s="42"/>
      <c r="AY128" s="42"/>
      <c r="AZ128" s="42"/>
      <c r="BA128" s="42"/>
      <c r="BB128" s="537"/>
    </row>
    <row r="129" spans="1:54" s="48" customFormat="1" ht="28.15" customHeight="1" thickBot="1">
      <c r="A129" s="49"/>
      <c r="B129" s="836" t="str">
        <f>様式３!AI21</f>
        <v>⑧本店ＦＡＸ番号</v>
      </c>
      <c r="C129" s="837"/>
      <c r="D129" s="837"/>
      <c r="E129" s="837"/>
      <c r="F129" s="837"/>
      <c r="G129" s="837"/>
      <c r="H129" s="837"/>
      <c r="I129" s="837"/>
      <c r="J129" s="837"/>
      <c r="K129" s="837"/>
      <c r="L129" s="909" t="s">
        <v>1300</v>
      </c>
      <c r="M129" s="897"/>
      <c r="N129" s="897"/>
      <c r="O129" s="897"/>
      <c r="P129" s="897"/>
      <c r="Q129" s="897"/>
      <c r="R129" s="897"/>
      <c r="S129" s="897"/>
      <c r="T129" s="897"/>
      <c r="U129" s="897"/>
      <c r="V129" s="897"/>
      <c r="W129" s="897"/>
      <c r="X129" s="897"/>
      <c r="Y129" s="897"/>
      <c r="Z129" s="897"/>
      <c r="AA129" s="897"/>
      <c r="AB129" s="910"/>
      <c r="AC129" s="910"/>
      <c r="AD129" s="910"/>
      <c r="AE129" s="910"/>
      <c r="AF129" s="910"/>
      <c r="AG129" s="910"/>
      <c r="AH129" s="910"/>
      <c r="AI129" s="910"/>
      <c r="AJ129" s="910"/>
      <c r="AK129" s="910"/>
      <c r="AL129" s="911"/>
      <c r="AM129" s="49"/>
      <c r="AN129" s="49"/>
      <c r="AO129" s="50"/>
      <c r="AP129" s="50"/>
      <c r="AQ129" s="51"/>
      <c r="AR129" s="160"/>
      <c r="AS129" s="40"/>
      <c r="AT129" s="41" t="str">
        <f>L130&amp;IF(Q130&lt;&gt;"","-","")&amp;Q130&amp;IF(W130&lt;&gt;"","-","")&amp;W130</f>
        <v/>
      </c>
      <c r="AU129" s="151"/>
      <c r="AV129" s="171"/>
      <c r="AW129" s="219"/>
      <c r="AX129" s="42"/>
      <c r="AY129" s="42"/>
      <c r="AZ129" s="42"/>
      <c r="BA129" s="42"/>
      <c r="BB129" s="538"/>
    </row>
    <row r="130" spans="1:54" s="48" customFormat="1" ht="28.15" customHeight="1" thickBot="1">
      <c r="A130" s="49"/>
      <c r="B130" s="853" t="s">
        <v>1200</v>
      </c>
      <c r="C130" s="854"/>
      <c r="D130" s="854"/>
      <c r="E130" s="854"/>
      <c r="F130" s="854"/>
      <c r="G130" s="854"/>
      <c r="H130" s="854"/>
      <c r="I130" s="854"/>
      <c r="J130" s="854"/>
      <c r="K130" s="854"/>
      <c r="L130" s="830"/>
      <c r="M130" s="831"/>
      <c r="N130" s="831"/>
      <c r="O130" s="903"/>
      <c r="P130" s="64" t="s">
        <v>606</v>
      </c>
      <c r="Q130" s="830"/>
      <c r="R130" s="831"/>
      <c r="S130" s="831"/>
      <c r="T130" s="831"/>
      <c r="U130" s="903"/>
      <c r="V130" s="64" t="s">
        <v>606</v>
      </c>
      <c r="W130" s="830"/>
      <c r="X130" s="831"/>
      <c r="Y130" s="831"/>
      <c r="Z130" s="831"/>
      <c r="AA130" s="832"/>
      <c r="AB130" s="838" t="str">
        <f>IF((LEN(L130)+LEN(Q130)+LEN(W130))&gt;11,"桁数が１１桁を超えています。確認してください。",IF(AND((LEN(L130)+LEN(Q130)+LEN(W130))&lt;10,W130&lt;&gt;""),"桁数が不足しています。確認してください。",""))</f>
        <v/>
      </c>
      <c r="AC130" s="839"/>
      <c r="AD130" s="839"/>
      <c r="AE130" s="839"/>
      <c r="AF130" s="839"/>
      <c r="AG130" s="839"/>
      <c r="AH130" s="839"/>
      <c r="AI130" s="839"/>
      <c r="AJ130" s="839"/>
      <c r="AK130" s="839"/>
      <c r="AL130" s="839"/>
      <c r="AM130" s="839"/>
      <c r="AN130" s="839"/>
      <c r="AO130" s="839"/>
      <c r="AP130" s="50"/>
      <c r="AQ130" s="51" t="s">
        <v>921</v>
      </c>
      <c r="AR130" s="160"/>
      <c r="AS130" s="40"/>
      <c r="AT130" s="41" t="str">
        <f>IF(OR(L130&lt;&gt;"",Q130&lt;&gt;"",W130&lt;&gt;""),IF(AND(W130&lt;&gt;"",LEN(AT129)&lt;=12),AT129,L130&amp;"-"&amp;Q130&amp;W130),"")</f>
        <v/>
      </c>
      <c r="AU130" s="151"/>
      <c r="AV130" s="171"/>
      <c r="AW130" s="219"/>
      <c r="AX130" s="42"/>
      <c r="AY130" s="42"/>
      <c r="AZ130" s="42"/>
      <c r="BA130" s="42"/>
      <c r="BB130" s="538"/>
    </row>
    <row r="131" spans="1:54" s="63" customFormat="1" ht="28.15" customHeight="1" thickBot="1">
      <c r="A131" s="50"/>
      <c r="B131" s="459"/>
      <c r="C131" s="459"/>
      <c r="D131" s="459"/>
      <c r="E131" s="459"/>
      <c r="F131" s="459"/>
      <c r="G131" s="459"/>
      <c r="H131" s="459"/>
      <c r="I131" s="459"/>
      <c r="J131" s="459"/>
      <c r="K131" s="459"/>
      <c r="L131" s="48"/>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1"/>
      <c r="AR131" s="160"/>
      <c r="AS131" s="40"/>
      <c r="AT131" s="41" t="s">
        <v>911</v>
      </c>
      <c r="AU131" s="151"/>
      <c r="AV131" s="171"/>
      <c r="AW131" s="219"/>
      <c r="AX131" s="42"/>
      <c r="AY131" s="42"/>
      <c r="AZ131" s="42"/>
      <c r="BA131" s="42"/>
      <c r="BB131" s="537"/>
    </row>
    <row r="132" spans="1:54" s="48" customFormat="1" ht="28.15" customHeight="1">
      <c r="A132" s="49"/>
      <c r="B132" s="836" t="str">
        <f>様式３!A27</f>
        <v>⑨商号又は名称（カタカナ）</v>
      </c>
      <c r="C132" s="837"/>
      <c r="D132" s="837"/>
      <c r="E132" s="837"/>
      <c r="F132" s="837"/>
      <c r="G132" s="837"/>
      <c r="H132" s="837"/>
      <c r="I132" s="837"/>
      <c r="J132" s="837"/>
      <c r="K132" s="837"/>
      <c r="L132" s="1111" t="s">
        <v>1240</v>
      </c>
      <c r="M132" s="1112"/>
      <c r="N132" s="1112"/>
      <c r="O132" s="1112"/>
      <c r="P132" s="1112"/>
      <c r="Q132" s="1112"/>
      <c r="R132" s="1112"/>
      <c r="S132" s="1112"/>
      <c r="T132" s="1112"/>
      <c r="U132" s="1112"/>
      <c r="V132" s="1112"/>
      <c r="W132" s="1112"/>
      <c r="X132" s="1112"/>
      <c r="Y132" s="1112"/>
      <c r="Z132" s="1112"/>
      <c r="AA132" s="1112"/>
      <c r="AB132" s="1112"/>
      <c r="AC132" s="1112"/>
      <c r="AD132" s="1112"/>
      <c r="AE132" s="1112"/>
      <c r="AF132" s="1112"/>
      <c r="AG132" s="1112"/>
      <c r="AH132" s="1112"/>
      <c r="AI132" s="1112"/>
      <c r="AJ132" s="1112"/>
      <c r="AK132" s="1112"/>
      <c r="AL132" s="1113"/>
      <c r="AM132" s="49"/>
      <c r="AN132" s="49"/>
      <c r="AO132" s="50"/>
      <c r="AP132" s="50"/>
      <c r="AQ132" s="51"/>
      <c r="AR132" s="160"/>
      <c r="AS132" s="40"/>
      <c r="AT132" s="41"/>
      <c r="AU132" s="151"/>
      <c r="AV132" s="171"/>
      <c r="AW132" s="219"/>
      <c r="AX132" s="42"/>
      <c r="AY132" s="42"/>
      <c r="AZ132" s="42"/>
      <c r="BA132" s="42"/>
      <c r="BB132" s="538"/>
    </row>
    <row r="133" spans="1:54" s="48" customFormat="1" ht="28.15" customHeight="1" thickBot="1">
      <c r="A133" s="49"/>
      <c r="B133" s="853" t="s">
        <v>856</v>
      </c>
      <c r="C133" s="854"/>
      <c r="D133" s="854"/>
      <c r="E133" s="854"/>
      <c r="F133" s="854"/>
      <c r="G133" s="854"/>
      <c r="H133" s="854"/>
      <c r="I133" s="854"/>
      <c r="J133" s="854"/>
      <c r="K133" s="854"/>
      <c r="L133" s="912"/>
      <c r="M133" s="913"/>
      <c r="N133" s="913"/>
      <c r="O133" s="913"/>
      <c r="P133" s="913"/>
      <c r="Q133" s="913"/>
      <c r="R133" s="913"/>
      <c r="S133" s="913"/>
      <c r="T133" s="913"/>
      <c r="U133" s="913"/>
      <c r="V133" s="913"/>
      <c r="W133" s="913"/>
      <c r="X133" s="913"/>
      <c r="Y133" s="913"/>
      <c r="Z133" s="913"/>
      <c r="AA133" s="913"/>
      <c r="AB133" s="913"/>
      <c r="AC133" s="913"/>
      <c r="AD133" s="913"/>
      <c r="AE133" s="913"/>
      <c r="AF133" s="913"/>
      <c r="AG133" s="913"/>
      <c r="AH133" s="913"/>
      <c r="AI133" s="913"/>
      <c r="AJ133" s="913"/>
      <c r="AK133" s="913"/>
      <c r="AL133" s="914"/>
      <c r="AM133" s="49"/>
      <c r="AN133" s="49"/>
      <c r="AO133" s="50"/>
      <c r="AP133" s="50"/>
      <c r="AQ133" s="51" t="s">
        <v>1006</v>
      </c>
      <c r="AR133" s="160"/>
      <c r="AS133" s="52" t="str">
        <f>IF(LEN(AT133)&gt;60,"1","0")</f>
        <v>0</v>
      </c>
      <c r="AT133" s="41" t="str">
        <f>SUBSTITUTE(SUBSTITUTE(SUBSTITUTE(SUBSTITUTE(AU133,"ｯ","ﾂ"),"ｬ","ﾔ"),"ｭ","ﾕ"),"ｮ","ﾖ")</f>
        <v/>
      </c>
      <c r="AU133" s="440" t="str">
        <f>SUBSTITUTE(SUBSTITUTE(SUBSTITUTE(SUBSTITUTE(SUBSTITUTE(ASC(L133),"ｧ","ｱ"),"ｨ","ｲ"),"ｩ","ｳ"),"ｪ","ｴ"),"ｫ","ｵ")</f>
        <v/>
      </c>
      <c r="AV133" s="171"/>
      <c r="AW133" s="219"/>
      <c r="AX133" s="42"/>
      <c r="AY133" s="42"/>
      <c r="AZ133" s="42"/>
      <c r="BA133" s="42"/>
      <c r="BB133" s="538"/>
    </row>
    <row r="134" spans="1:54" s="63" customFormat="1" ht="28.15" customHeight="1" thickBot="1">
      <c r="A134" s="50"/>
      <c r="B134" s="458"/>
      <c r="C134" s="458"/>
      <c r="D134" s="458"/>
      <c r="E134" s="458"/>
      <c r="F134" s="458"/>
      <c r="G134" s="458"/>
      <c r="H134" s="458"/>
      <c r="I134" s="458"/>
      <c r="J134" s="458"/>
      <c r="K134" s="458"/>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1"/>
      <c r="AR134" s="160"/>
      <c r="AS134" s="40"/>
      <c r="AT134" s="41">
        <f>LEN(L133)</f>
        <v>0</v>
      </c>
      <c r="AU134" s="151"/>
      <c r="AV134" s="171"/>
      <c r="AW134" s="219" t="s">
        <v>922</v>
      </c>
      <c r="AX134" s="42"/>
      <c r="AY134" s="42"/>
      <c r="AZ134" s="42"/>
      <c r="BA134" s="42"/>
      <c r="BB134" s="537"/>
    </row>
    <row r="135" spans="1:54" s="48" customFormat="1" ht="28.15" customHeight="1">
      <c r="A135" s="49"/>
      <c r="B135" s="836" t="str">
        <f>様式３!A44</f>
        <v>⑬備考</v>
      </c>
      <c r="C135" s="837"/>
      <c r="D135" s="837"/>
      <c r="E135" s="837"/>
      <c r="F135" s="837"/>
      <c r="G135" s="837"/>
      <c r="H135" s="837"/>
      <c r="I135" s="837"/>
      <c r="J135" s="837"/>
      <c r="K135" s="837"/>
      <c r="L135" s="1129" t="s">
        <v>1301</v>
      </c>
      <c r="M135" s="1129"/>
      <c r="N135" s="1129"/>
      <c r="O135" s="1129"/>
      <c r="P135" s="1129"/>
      <c r="Q135" s="1129"/>
      <c r="R135" s="1129"/>
      <c r="S135" s="1129"/>
      <c r="T135" s="1129"/>
      <c r="U135" s="1129"/>
      <c r="V135" s="1129"/>
      <c r="W135" s="1129"/>
      <c r="X135" s="1129"/>
      <c r="Y135" s="1129"/>
      <c r="Z135" s="1129"/>
      <c r="AA135" s="1129"/>
      <c r="AB135" s="1129"/>
      <c r="AC135" s="1129"/>
      <c r="AD135" s="1129"/>
      <c r="AE135" s="1129"/>
      <c r="AF135" s="1129"/>
      <c r="AG135" s="1129"/>
      <c r="AH135" s="1129"/>
      <c r="AI135" s="1129"/>
      <c r="AJ135" s="1129"/>
      <c r="AK135" s="1129"/>
      <c r="AL135" s="1130"/>
      <c r="AM135" s="49"/>
      <c r="AN135" s="49"/>
      <c r="AO135" s="50"/>
      <c r="AP135" s="50"/>
      <c r="AQ135" s="51"/>
      <c r="AR135" s="160"/>
      <c r="AS135" s="40"/>
      <c r="AT135" s="41"/>
      <c r="AU135" s="151"/>
      <c r="AV135" s="171"/>
      <c r="AW135" s="219"/>
      <c r="AX135" s="42"/>
      <c r="AY135" s="42"/>
      <c r="AZ135" s="42"/>
      <c r="BA135" s="42"/>
      <c r="BB135" s="538"/>
    </row>
    <row r="136" spans="1:54" s="48" customFormat="1" ht="28.15" customHeight="1">
      <c r="A136" s="49"/>
      <c r="B136" s="1131"/>
      <c r="C136" s="1132"/>
      <c r="D136" s="1132"/>
      <c r="E136" s="1132"/>
      <c r="F136" s="1132"/>
      <c r="G136" s="1132"/>
      <c r="H136" s="1132"/>
      <c r="I136" s="1132"/>
      <c r="J136" s="1132"/>
      <c r="K136" s="1132"/>
      <c r="L136" s="1232" t="str">
        <f>CONCATENATE(IF(AS60="1","④"&amp;SUBSTITUTE(AT60,CHAR(10),"　")&amp;CHAR(10),""),IF(AS133="1","⑨"&amp;AT133&amp;CHAR(10),""),IF(AS18="1","⑩"&amp;AT18&amp;CHAR(10),""),IF(AS77="1","⑪"&amp;AT77&amp;CHAR(10),""),IF(AS80="1","⑫"&amp;AT80&amp;CHAR(10),""))</f>
        <v/>
      </c>
      <c r="M136" s="1232"/>
      <c r="N136" s="1232"/>
      <c r="O136" s="1232"/>
      <c r="P136" s="1232"/>
      <c r="Q136" s="1232"/>
      <c r="R136" s="1232"/>
      <c r="S136" s="1232"/>
      <c r="T136" s="1232"/>
      <c r="U136" s="1232"/>
      <c r="V136" s="1232"/>
      <c r="W136" s="1232"/>
      <c r="X136" s="1232"/>
      <c r="Y136" s="1232"/>
      <c r="Z136" s="1232"/>
      <c r="AA136" s="1232"/>
      <c r="AB136" s="1232"/>
      <c r="AC136" s="1232"/>
      <c r="AD136" s="1232"/>
      <c r="AE136" s="1232"/>
      <c r="AF136" s="1232"/>
      <c r="AG136" s="1232"/>
      <c r="AH136" s="1232"/>
      <c r="AI136" s="1232"/>
      <c r="AJ136" s="1232"/>
      <c r="AK136" s="1232"/>
      <c r="AL136" s="1233"/>
      <c r="AM136" s="967" t="s">
        <v>974</v>
      </c>
      <c r="AN136" s="968"/>
      <c r="AO136" s="968"/>
      <c r="AP136" s="50"/>
      <c r="AQ136" s="51"/>
      <c r="AR136" s="160"/>
      <c r="AS136" s="40" t="s">
        <v>931</v>
      </c>
      <c r="AT136" s="41" t="str">
        <f>SUBSTITUTE(SUBSTITUTE(SUBSTITUTE(SUBSTITUTE(SUBSTITUTE(SUBSTITUTE(SUBSTITUTE(SUBSTITUTE(SUBSTITUTE(L136,"ｧ","ｱ"),"ｨ","ｲ"),"ｩ","ｳ"),"ｪ","ｴ"),"ｫ","ｵ"),"ｯ","ﾂ"),"ｬ","ﾔ"),"ｭ","ﾕ"),"ｮ","ﾖ")</f>
        <v/>
      </c>
      <c r="AU136" s="151"/>
      <c r="AV136" s="171"/>
      <c r="AW136" s="219"/>
      <c r="AX136" s="42"/>
      <c r="AY136" s="42"/>
      <c r="AZ136" s="42"/>
      <c r="BA136" s="42"/>
      <c r="BB136" s="538"/>
    </row>
    <row r="137" spans="1:54" s="48" customFormat="1" ht="28.15" customHeight="1" thickBot="1">
      <c r="A137" s="49"/>
      <c r="B137" s="1133"/>
      <c r="C137" s="1134"/>
      <c r="D137" s="1134"/>
      <c r="E137" s="1134"/>
      <c r="F137" s="1134"/>
      <c r="G137" s="1134"/>
      <c r="H137" s="1134"/>
      <c r="I137" s="1134"/>
      <c r="J137" s="1134"/>
      <c r="K137" s="1134"/>
      <c r="L137" s="1234"/>
      <c r="M137" s="1234"/>
      <c r="N137" s="1234"/>
      <c r="O137" s="1234"/>
      <c r="P137" s="1234"/>
      <c r="Q137" s="1234"/>
      <c r="R137" s="1234"/>
      <c r="S137" s="1234"/>
      <c r="T137" s="1234"/>
      <c r="U137" s="1234"/>
      <c r="V137" s="1234"/>
      <c r="W137" s="1234"/>
      <c r="X137" s="1234"/>
      <c r="Y137" s="1234"/>
      <c r="Z137" s="1234"/>
      <c r="AA137" s="1234"/>
      <c r="AB137" s="1234"/>
      <c r="AC137" s="1234"/>
      <c r="AD137" s="1234"/>
      <c r="AE137" s="1234"/>
      <c r="AF137" s="1234"/>
      <c r="AG137" s="1234"/>
      <c r="AH137" s="1234"/>
      <c r="AI137" s="1234"/>
      <c r="AJ137" s="1234"/>
      <c r="AK137" s="1234"/>
      <c r="AL137" s="1235"/>
      <c r="AM137" s="49"/>
      <c r="AN137" s="49"/>
      <c r="AO137" s="50"/>
      <c r="AP137" s="50"/>
      <c r="AQ137" s="51"/>
      <c r="AR137" s="160"/>
      <c r="AS137" s="40"/>
      <c r="AT137" s="41"/>
      <c r="AU137" s="151"/>
      <c r="AV137" s="171"/>
      <c r="AW137" s="219"/>
      <c r="AX137" s="42"/>
      <c r="AY137" s="42"/>
      <c r="AZ137" s="42"/>
      <c r="BA137" s="42"/>
      <c r="BB137" s="538"/>
    </row>
    <row r="138" spans="1:54" s="48" customFormat="1" ht="28.15" customHeight="1">
      <c r="A138" s="49"/>
      <c r="B138" s="65"/>
      <c r="C138" s="65"/>
      <c r="D138" s="65"/>
      <c r="E138" s="65"/>
      <c r="F138" s="65"/>
      <c r="G138" s="65"/>
      <c r="H138" s="65"/>
      <c r="I138" s="65"/>
      <c r="J138" s="65"/>
      <c r="K138" s="65"/>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49"/>
      <c r="AN138" s="49"/>
      <c r="AO138" s="50"/>
      <c r="AP138" s="50"/>
      <c r="AQ138" s="51"/>
      <c r="AR138" s="160"/>
      <c r="AS138" s="40"/>
      <c r="AT138" s="41"/>
      <c r="AU138" s="151"/>
      <c r="AV138" s="171"/>
      <c r="AW138" s="219"/>
      <c r="AX138" s="42"/>
      <c r="AY138" s="42"/>
      <c r="AZ138" s="42"/>
      <c r="BA138" s="42"/>
      <c r="BB138" s="538"/>
    </row>
    <row r="139" spans="1:54" s="63" customFormat="1" ht="28.15" customHeight="1">
      <c r="A139" s="78" t="s">
        <v>609</v>
      </c>
      <c r="L139" s="879" t="s">
        <v>610</v>
      </c>
      <c r="M139" s="879"/>
      <c r="N139" s="879"/>
      <c r="P139" s="833">
        <f>A143</f>
        <v>5</v>
      </c>
      <c r="Q139" s="833"/>
      <c r="R139" s="833" t="str">
        <f>C143</f>
        <v>【委託様式４】</v>
      </c>
      <c r="S139" s="834"/>
      <c r="T139" s="834"/>
      <c r="U139" s="834"/>
      <c r="V139" s="834"/>
      <c r="W139" s="834"/>
      <c r="X139" s="834"/>
      <c r="Y139" s="835" t="s">
        <v>765</v>
      </c>
      <c r="Z139" s="835"/>
      <c r="AO139" s="50"/>
      <c r="AP139" s="50"/>
      <c r="AQ139" s="51"/>
      <c r="AR139" s="160"/>
      <c r="AS139" s="40"/>
      <c r="AT139" s="41"/>
      <c r="AU139" s="151"/>
      <c r="AV139" s="171"/>
      <c r="AW139" s="219"/>
      <c r="AX139" s="42"/>
      <c r="AY139" s="42"/>
      <c r="AZ139" s="42"/>
      <c r="BA139" s="42"/>
      <c r="BB139" s="537"/>
    </row>
    <row r="140" spans="1:54" s="63" customFormat="1" ht="28.15" customHeight="1">
      <c r="A140" s="79"/>
      <c r="AO140" s="50"/>
      <c r="AP140" s="50"/>
      <c r="AQ140" s="51"/>
      <c r="AR140" s="160"/>
      <c r="AS140" s="40"/>
      <c r="AT140" s="41"/>
      <c r="AU140" s="151"/>
      <c r="AV140" s="171"/>
      <c r="AW140" s="219"/>
      <c r="AX140" s="42"/>
      <c r="AY140" s="42"/>
      <c r="AZ140" s="42"/>
      <c r="BA140" s="42"/>
      <c r="BB140" s="537"/>
    </row>
    <row r="141" spans="1:54" s="63" customFormat="1" ht="28.15" customHeight="1">
      <c r="A141" s="78" t="s">
        <v>611</v>
      </c>
      <c r="L141" s="879" t="s">
        <v>612</v>
      </c>
      <c r="M141" s="879"/>
      <c r="N141" s="879"/>
      <c r="P141" s="833">
        <f>A164</f>
        <v>6</v>
      </c>
      <c r="Q141" s="833"/>
      <c r="R141" s="833" t="str">
        <f>C164</f>
        <v>【委託様式５】</v>
      </c>
      <c r="S141" s="834"/>
      <c r="T141" s="834"/>
      <c r="U141" s="834"/>
      <c r="V141" s="834"/>
      <c r="W141" s="834"/>
      <c r="X141" s="834"/>
      <c r="Y141" s="835" t="s">
        <v>765</v>
      </c>
      <c r="Z141" s="835"/>
      <c r="AO141" s="50"/>
      <c r="AP141" s="50"/>
      <c r="AQ141" s="51"/>
      <c r="AR141" s="160"/>
      <c r="AS141" s="40"/>
      <c r="AT141" s="41"/>
      <c r="AU141" s="151"/>
      <c r="AV141" s="171"/>
      <c r="AW141" s="219"/>
      <c r="AX141" s="42"/>
      <c r="AY141" s="42"/>
      <c r="AZ141" s="42"/>
      <c r="BA141" s="42"/>
      <c r="BB141" s="537"/>
    </row>
    <row r="142" spans="1:54" s="63" customFormat="1" ht="28.15" customHeight="1">
      <c r="AO142" s="50"/>
      <c r="AP142" s="50"/>
      <c r="AQ142" s="51"/>
      <c r="AR142" s="160"/>
      <c r="AS142" s="40"/>
      <c r="AT142" s="41"/>
      <c r="AU142" s="151"/>
      <c r="AV142" s="171"/>
      <c r="AW142" s="219"/>
      <c r="AX142" s="42"/>
      <c r="AY142" s="42"/>
      <c r="AZ142" s="42"/>
      <c r="BA142" s="42"/>
      <c r="BB142" s="537"/>
    </row>
    <row r="143" spans="1:54" s="474" customFormat="1" ht="28.15" customHeight="1">
      <c r="A143" s="851">
        <f>A110+1</f>
        <v>5</v>
      </c>
      <c r="B143" s="851"/>
      <c r="C143" s="851" t="str">
        <f>"【"&amp;様式４!BH1&amp;"】"</f>
        <v>【委託様式４】</v>
      </c>
      <c r="D143" s="852"/>
      <c r="E143" s="852"/>
      <c r="F143" s="852"/>
      <c r="G143" s="852"/>
      <c r="H143" s="852"/>
      <c r="I143" s="852"/>
      <c r="J143" s="840" t="str">
        <f>様式４!M1</f>
        <v>業者情報調書（代理人情報）</v>
      </c>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0"/>
      <c r="AJ143" s="840"/>
      <c r="AK143" s="840"/>
      <c r="AL143" s="840"/>
      <c r="AM143" s="840"/>
      <c r="AN143" s="840"/>
      <c r="AO143" s="840"/>
      <c r="AP143" s="443"/>
      <c r="AQ143" s="466"/>
      <c r="AR143" s="475" t="s">
        <v>1346</v>
      </c>
      <c r="AS143" s="468"/>
      <c r="AT143" s="469"/>
      <c r="AU143" s="470"/>
      <c r="AV143" s="471"/>
      <c r="AW143" s="472"/>
      <c r="AX143" s="473"/>
      <c r="AY143" s="473"/>
      <c r="AZ143" s="473"/>
      <c r="BA143" s="473"/>
      <c r="BB143" s="536"/>
    </row>
    <row r="144" spans="1:54" s="63" customFormat="1" ht="28.15" customHeight="1" thickBot="1">
      <c r="AO144" s="50"/>
      <c r="AP144" s="50"/>
      <c r="AQ144" s="51"/>
      <c r="AR144" s="160" t="s">
        <v>1346</v>
      </c>
      <c r="AS144" s="40"/>
      <c r="AT144" s="41"/>
      <c r="AU144" s="151"/>
      <c r="AV144" s="171"/>
      <c r="AW144" s="219"/>
      <c r="AX144" s="42"/>
      <c r="AY144" s="42"/>
      <c r="AZ144" s="42"/>
      <c r="BA144" s="42"/>
      <c r="BB144" s="537"/>
    </row>
    <row r="145" spans="1:54" s="63" customFormat="1" ht="28.15" customHeight="1" thickBot="1">
      <c r="A145" s="48"/>
      <c r="B145" s="858" t="str">
        <f>様式４!A5</f>
        <v>①営業所等郵便番号</v>
      </c>
      <c r="C145" s="859"/>
      <c r="D145" s="859"/>
      <c r="E145" s="859"/>
      <c r="F145" s="859"/>
      <c r="G145" s="859"/>
      <c r="H145" s="859"/>
      <c r="I145" s="859"/>
      <c r="J145" s="859"/>
      <c r="K145" s="860"/>
      <c r="L145" s="861"/>
      <c r="M145" s="862"/>
      <c r="N145" s="863"/>
      <c r="O145" s="864" t="s">
        <v>605</v>
      </c>
      <c r="P145" s="865"/>
      <c r="Q145" s="861"/>
      <c r="R145" s="862"/>
      <c r="S145" s="862"/>
      <c r="T145" s="862"/>
      <c r="U145" s="863"/>
      <c r="V145" s="82"/>
      <c r="W145" s="50"/>
      <c r="X145" s="50"/>
      <c r="Y145" s="50"/>
      <c r="Z145" s="50"/>
      <c r="AA145" s="50"/>
      <c r="AB145" s="50"/>
      <c r="AC145" s="50"/>
      <c r="AD145" s="50"/>
      <c r="AE145" s="50"/>
      <c r="AF145" s="50"/>
      <c r="AG145" s="50"/>
      <c r="AH145" s="50"/>
      <c r="AI145" s="50"/>
      <c r="AJ145" s="50"/>
      <c r="AK145" s="50"/>
      <c r="AL145" s="50"/>
      <c r="AM145" s="48"/>
      <c r="AN145" s="48"/>
      <c r="AO145" s="50"/>
      <c r="AP145" s="50"/>
      <c r="AQ145" s="51" t="s">
        <v>1008</v>
      </c>
      <c r="AR145" s="160" t="s">
        <v>1346</v>
      </c>
      <c r="AS145" s="40"/>
      <c r="AT145" s="41"/>
      <c r="AU145" s="151"/>
      <c r="AV145" s="171"/>
      <c r="AW145" s="219"/>
      <c r="AX145" s="42"/>
      <c r="AY145" s="42"/>
      <c r="AZ145" s="42"/>
      <c r="BA145" s="42"/>
      <c r="BB145" s="537"/>
    </row>
    <row r="146" spans="1:54" s="36" customFormat="1" ht="28.15" customHeight="1" thickBot="1">
      <c r="B146" s="462"/>
      <c r="C146" s="461"/>
      <c r="D146" s="461"/>
      <c r="E146" s="461"/>
      <c r="F146" s="461"/>
      <c r="G146" s="463"/>
      <c r="H146" s="463"/>
      <c r="I146" s="463"/>
      <c r="J146" s="463"/>
      <c r="K146" s="46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4"/>
      <c r="AR146" s="160" t="s">
        <v>1346</v>
      </c>
      <c r="AS146" s="40"/>
      <c r="AT146" s="41"/>
      <c r="AU146" s="151"/>
      <c r="AV146" s="171"/>
      <c r="AW146" s="219"/>
      <c r="AX146" s="42"/>
      <c r="AY146" s="42"/>
      <c r="AZ146" s="42"/>
      <c r="BA146" s="42"/>
      <c r="BB146" s="535"/>
    </row>
    <row r="147" spans="1:54" s="48" customFormat="1" ht="28.15" customHeight="1" thickBot="1">
      <c r="A147" s="49"/>
      <c r="B147" s="858" t="str">
        <f>様式４!A14</f>
        <v>③代理人を置く営業所等の所在地区分</v>
      </c>
      <c r="C147" s="859"/>
      <c r="D147" s="859"/>
      <c r="E147" s="859"/>
      <c r="F147" s="859"/>
      <c r="G147" s="859"/>
      <c r="H147" s="859"/>
      <c r="I147" s="859"/>
      <c r="J147" s="859"/>
      <c r="K147" s="860"/>
      <c r="L147" s="1120" t="str">
        <f>IF(L94="","",IF(COUNTIF(AT99,"埼玉県さいたま市*")&gt;=1,"1",IF(COUNTIF(AT99,"埼玉県*")&lt;1,"3","2")))</f>
        <v/>
      </c>
      <c r="M147" s="1121"/>
      <c r="N147" s="1122"/>
      <c r="O147" s="849" t="s">
        <v>1349</v>
      </c>
      <c r="P147" s="850"/>
      <c r="Q147" s="850"/>
      <c r="R147" s="850"/>
      <c r="S147" s="850"/>
      <c r="T147" s="850"/>
      <c r="U147" s="850"/>
      <c r="V147" s="850"/>
      <c r="W147" s="850"/>
      <c r="X147" s="850"/>
      <c r="Y147" s="850"/>
      <c r="Z147" s="850"/>
      <c r="AA147" s="850"/>
      <c r="AB147" s="850"/>
      <c r="AC147" s="850"/>
      <c r="AD147" s="850"/>
      <c r="AE147" s="850"/>
      <c r="AF147" s="850"/>
      <c r="AG147" s="850"/>
      <c r="AH147" s="850"/>
      <c r="AI147" s="850"/>
      <c r="AJ147" s="850"/>
      <c r="AK147" s="850"/>
      <c r="AL147" s="850"/>
      <c r="AM147" s="850"/>
      <c r="AN147" s="850"/>
      <c r="AO147" s="850"/>
      <c r="AP147" s="50"/>
      <c r="AQ147" s="51"/>
      <c r="AR147" s="160" t="s">
        <v>1346</v>
      </c>
      <c r="AS147" s="40"/>
      <c r="AT147" s="41"/>
      <c r="AU147" s="151"/>
      <c r="AV147" s="171"/>
      <c r="AW147" s="219" t="s">
        <v>928</v>
      </c>
      <c r="AX147" s="42"/>
      <c r="AY147" s="42"/>
      <c r="AZ147" s="42"/>
      <c r="BA147" s="42"/>
      <c r="BB147" s="538"/>
    </row>
    <row r="148" spans="1:54" s="63" customFormat="1" ht="28.15" customHeight="1" thickBot="1">
      <c r="A148" s="50"/>
      <c r="B148" s="1278"/>
      <c r="C148" s="1278"/>
      <c r="D148" s="1278"/>
      <c r="E148" s="1278"/>
      <c r="F148" s="1278"/>
      <c r="G148" s="1278"/>
      <c r="H148" s="1278"/>
      <c r="I148" s="1278"/>
      <c r="J148" s="1278"/>
      <c r="K148" s="1278"/>
      <c r="L148" s="1279"/>
      <c r="M148" s="1279"/>
      <c r="N148" s="1279"/>
      <c r="O148" s="1279"/>
      <c r="P148" s="1279"/>
      <c r="Q148" s="1279"/>
      <c r="R148" s="1279"/>
      <c r="S148" s="1279"/>
      <c r="T148" s="1279"/>
      <c r="U148" s="1279"/>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1"/>
      <c r="AR148" s="160" t="s">
        <v>1346</v>
      </c>
      <c r="AS148" s="40"/>
      <c r="AT148" s="41"/>
      <c r="AU148" s="151"/>
      <c r="AV148" s="171"/>
      <c r="AW148" s="219"/>
      <c r="AX148" s="42"/>
      <c r="AY148" s="42"/>
      <c r="AZ148" s="42"/>
      <c r="BA148" s="42"/>
      <c r="BB148" s="537"/>
    </row>
    <row r="149" spans="1:54" s="63" customFormat="1" ht="28.15" customHeight="1">
      <c r="A149" s="50"/>
      <c r="B149" s="1143" t="str">
        <f>様式４!A18</f>
        <v>④事業所の形態</v>
      </c>
      <c r="C149" s="1144"/>
      <c r="D149" s="1144"/>
      <c r="E149" s="1144"/>
      <c r="F149" s="1144"/>
      <c r="G149" s="1144"/>
      <c r="H149" s="1144"/>
      <c r="I149" s="1144"/>
      <c r="J149" s="1144"/>
      <c r="K149" s="1145"/>
      <c r="L149" s="1205" t="str">
        <f>様式４!A19</f>
        <v>事業所等の形態</v>
      </c>
      <c r="M149" s="1206"/>
      <c r="N149" s="1206"/>
      <c r="O149" s="1206"/>
      <c r="P149" s="1206"/>
      <c r="Q149" s="1206"/>
      <c r="R149" s="1206"/>
      <c r="S149" s="1207"/>
      <c r="T149" s="847" t="s">
        <v>530</v>
      </c>
      <c r="U149" s="848"/>
      <c r="V149" s="855" t="str">
        <f>"　　"&amp;様式４!K19</f>
        <v>　　独立</v>
      </c>
      <c r="W149" s="855"/>
      <c r="X149" s="855"/>
      <c r="Y149" s="855"/>
      <c r="Z149" s="855"/>
      <c r="AA149" s="855"/>
      <c r="AB149" s="855"/>
      <c r="AC149" s="855"/>
      <c r="AD149" s="855"/>
      <c r="AE149" s="855"/>
      <c r="AF149" s="855"/>
      <c r="AG149" s="855"/>
      <c r="AH149" s="855"/>
      <c r="AI149" s="855"/>
      <c r="AJ149" s="855"/>
      <c r="AK149" s="855"/>
      <c r="AL149" s="1117"/>
      <c r="AO149" s="50"/>
      <c r="AP149" s="50"/>
      <c r="AQ149" s="51"/>
      <c r="AR149" s="160" t="s">
        <v>1346</v>
      </c>
      <c r="AS149" s="40"/>
      <c r="AT149" s="41" t="str">
        <f>IF(T149="☑","☑","□")</f>
        <v>□</v>
      </c>
      <c r="AU149" s="151"/>
      <c r="AV149" s="171"/>
      <c r="AW149" s="219" t="s">
        <v>1163</v>
      </c>
      <c r="AX149" s="42"/>
      <c r="AY149" s="42"/>
      <c r="AZ149" s="42"/>
      <c r="BA149" s="42"/>
      <c r="BB149" s="537"/>
    </row>
    <row r="150" spans="1:54" s="63" customFormat="1" ht="28.15" customHeight="1">
      <c r="A150" s="50"/>
      <c r="B150" s="1146"/>
      <c r="C150" s="1147"/>
      <c r="D150" s="1147"/>
      <c r="E150" s="1147"/>
      <c r="F150" s="1147"/>
      <c r="G150" s="1147"/>
      <c r="H150" s="1147"/>
      <c r="I150" s="1147"/>
      <c r="J150" s="1147"/>
      <c r="K150" s="1148"/>
      <c r="L150" s="1208"/>
      <c r="M150" s="1209"/>
      <c r="N150" s="1209"/>
      <c r="O150" s="1209"/>
      <c r="P150" s="1209"/>
      <c r="Q150" s="1209"/>
      <c r="R150" s="1209"/>
      <c r="S150" s="1210"/>
      <c r="T150" s="841" t="s">
        <v>530</v>
      </c>
      <c r="U150" s="842"/>
      <c r="V150" s="1118" t="str">
        <f>"　　"&amp;様式４!K20</f>
        <v>　　他の事業所と併設していて室内の独立性は有り</v>
      </c>
      <c r="W150" s="1118"/>
      <c r="X150" s="1118"/>
      <c r="Y150" s="1118"/>
      <c r="Z150" s="1118"/>
      <c r="AA150" s="1118"/>
      <c r="AB150" s="1118"/>
      <c r="AC150" s="1118"/>
      <c r="AD150" s="1118"/>
      <c r="AE150" s="1118"/>
      <c r="AF150" s="1118"/>
      <c r="AG150" s="1118"/>
      <c r="AH150" s="1118"/>
      <c r="AI150" s="1118"/>
      <c r="AJ150" s="1118"/>
      <c r="AK150" s="1119"/>
      <c r="AL150" s="976"/>
      <c r="AO150" s="50"/>
      <c r="AP150" s="50"/>
      <c r="AQ150" s="51"/>
      <c r="AR150" s="160" t="s">
        <v>1346</v>
      </c>
      <c r="AS150" s="40"/>
      <c r="AT150" s="41" t="str">
        <f t="shared" ref="AT150:AT152" si="1">IF(T150="☑","☑","□")</f>
        <v>□</v>
      </c>
      <c r="AU150" s="151"/>
      <c r="AV150" s="171"/>
      <c r="AW150" s="219" t="s">
        <v>1163</v>
      </c>
      <c r="AX150" s="42"/>
      <c r="AY150" s="42"/>
      <c r="AZ150" s="42"/>
      <c r="BA150" s="42"/>
      <c r="BB150" s="537"/>
    </row>
    <row r="151" spans="1:54" s="63" customFormat="1" ht="28.15" customHeight="1">
      <c r="A151" s="50"/>
      <c r="B151" s="1146"/>
      <c r="C151" s="1147"/>
      <c r="D151" s="1147"/>
      <c r="E151" s="1147"/>
      <c r="F151" s="1147"/>
      <c r="G151" s="1147"/>
      <c r="H151" s="1147"/>
      <c r="I151" s="1147"/>
      <c r="J151" s="1147"/>
      <c r="K151" s="1148"/>
      <c r="L151" s="1208"/>
      <c r="M151" s="1209"/>
      <c r="N151" s="1209"/>
      <c r="O151" s="1209"/>
      <c r="P151" s="1209"/>
      <c r="Q151" s="1209"/>
      <c r="R151" s="1209"/>
      <c r="S151" s="1210"/>
      <c r="T151" s="1141" t="s">
        <v>292</v>
      </c>
      <c r="U151" s="1142"/>
      <c r="V151" s="904" t="str">
        <f>"　　"&amp;様式４!K21</f>
        <v>　　他の事業所と併設していて室内の独立性は無し</v>
      </c>
      <c r="W151" s="904"/>
      <c r="X151" s="904"/>
      <c r="Y151" s="904"/>
      <c r="Z151" s="904"/>
      <c r="AA151" s="904"/>
      <c r="AB151" s="904"/>
      <c r="AC151" s="904"/>
      <c r="AD151" s="904"/>
      <c r="AE151" s="904"/>
      <c r="AF151" s="904"/>
      <c r="AG151" s="904"/>
      <c r="AH151" s="904"/>
      <c r="AI151" s="904"/>
      <c r="AJ151" s="904"/>
      <c r="AK151" s="904"/>
      <c r="AL151" s="905"/>
      <c r="AO151" s="50"/>
      <c r="AP151" s="50"/>
      <c r="AQ151" s="51"/>
      <c r="AR151" s="160" t="s">
        <v>1346</v>
      </c>
      <c r="AS151" s="40"/>
      <c r="AT151" s="41" t="str">
        <f t="shared" si="1"/>
        <v>□</v>
      </c>
      <c r="AU151" s="151"/>
      <c r="AV151" s="171"/>
      <c r="AW151" s="219" t="s">
        <v>1163</v>
      </c>
      <c r="AX151" s="42"/>
      <c r="AY151" s="42"/>
      <c r="AZ151" s="42"/>
      <c r="BA151" s="42"/>
      <c r="BB151" s="537"/>
    </row>
    <row r="152" spans="1:54" s="63" customFormat="1" ht="28.15" customHeight="1" thickBot="1">
      <c r="A152" s="50"/>
      <c r="B152" s="1149"/>
      <c r="C152" s="1150"/>
      <c r="D152" s="1150"/>
      <c r="E152" s="1150"/>
      <c r="F152" s="1150"/>
      <c r="G152" s="1150"/>
      <c r="H152" s="1150"/>
      <c r="I152" s="1150"/>
      <c r="J152" s="1150"/>
      <c r="K152" s="1151"/>
      <c r="L152" s="906" t="str">
        <f>様式４!A22</f>
        <v>看板・表札等
の有無</v>
      </c>
      <c r="M152" s="907"/>
      <c r="N152" s="907"/>
      <c r="O152" s="907"/>
      <c r="P152" s="907"/>
      <c r="Q152" s="907"/>
      <c r="R152" s="907"/>
      <c r="S152" s="908"/>
      <c r="T152" s="1101" t="s">
        <v>530</v>
      </c>
      <c r="U152" s="1102"/>
      <c r="V152" s="901" t="s">
        <v>918</v>
      </c>
      <c r="W152" s="901"/>
      <c r="X152" s="901"/>
      <c r="Y152" s="901"/>
      <c r="Z152" s="901"/>
      <c r="AA152" s="901"/>
      <c r="AB152" s="901"/>
      <c r="AC152" s="1102" t="s">
        <v>530</v>
      </c>
      <c r="AD152" s="1102"/>
      <c r="AE152" s="901" t="s">
        <v>919</v>
      </c>
      <c r="AF152" s="901"/>
      <c r="AG152" s="901"/>
      <c r="AH152" s="901"/>
      <c r="AI152" s="901"/>
      <c r="AJ152" s="901"/>
      <c r="AK152" s="901"/>
      <c r="AL152" s="902"/>
      <c r="AO152" s="50"/>
      <c r="AP152" s="50"/>
      <c r="AQ152" s="51"/>
      <c r="AR152" s="160" t="s">
        <v>1346</v>
      </c>
      <c r="AS152" s="40"/>
      <c r="AT152" s="41" t="str">
        <f t="shared" si="1"/>
        <v>□</v>
      </c>
      <c r="AU152" s="151" t="str">
        <f>IF(AC152="☑","☑","□")</f>
        <v>□</v>
      </c>
      <c r="AV152" s="171"/>
      <c r="AW152" s="219" t="s">
        <v>1163</v>
      </c>
      <c r="AX152" s="42"/>
      <c r="AY152" s="42"/>
      <c r="AZ152" s="42"/>
      <c r="BA152" s="42"/>
      <c r="BB152" s="537"/>
    </row>
    <row r="153" spans="1:54" s="63" customFormat="1" ht="28.15" customHeight="1" thickBot="1">
      <c r="A153" s="50"/>
      <c r="B153" s="1225"/>
      <c r="C153" s="1225"/>
      <c r="D153" s="1225"/>
      <c r="E153" s="1225"/>
      <c r="F153" s="1225"/>
      <c r="G153" s="1225"/>
      <c r="H153" s="1225"/>
      <c r="I153" s="1225"/>
      <c r="J153" s="1225"/>
      <c r="K153" s="1225"/>
      <c r="L153" s="1225"/>
      <c r="M153" s="1225"/>
      <c r="N153" s="1225"/>
      <c r="O153" s="1225"/>
      <c r="P153" s="1225"/>
      <c r="Q153" s="1225"/>
      <c r="R153" s="1225"/>
      <c r="S153" s="1225"/>
      <c r="T153" s="1225"/>
      <c r="U153" s="1225"/>
      <c r="V153" s="1225"/>
      <c r="W153" s="1225"/>
      <c r="X153" s="1225"/>
      <c r="Y153" s="1225"/>
      <c r="Z153" s="1225"/>
      <c r="AA153" s="1225"/>
      <c r="AB153" s="1225"/>
      <c r="AC153" s="1225"/>
      <c r="AD153" s="1225"/>
      <c r="AE153" s="1225"/>
      <c r="AF153" s="1225"/>
      <c r="AG153" s="1225"/>
      <c r="AH153" s="1225"/>
      <c r="AI153" s="1225"/>
      <c r="AJ153" s="1225"/>
      <c r="AK153" s="1225"/>
      <c r="AL153" s="1225"/>
      <c r="AM153" s="50"/>
      <c r="AN153" s="50"/>
      <c r="AO153" s="50"/>
      <c r="AP153" s="50"/>
      <c r="AQ153" s="51"/>
      <c r="AR153" s="160" t="s">
        <v>1346</v>
      </c>
      <c r="AS153" s="40"/>
      <c r="AT153" s="41"/>
      <c r="AU153" s="151"/>
      <c r="AV153" s="171"/>
      <c r="AW153" s="219"/>
      <c r="AX153" s="42"/>
      <c r="AY153" s="42"/>
      <c r="AZ153" s="42"/>
      <c r="BA153" s="42"/>
      <c r="BB153" s="537"/>
    </row>
    <row r="154" spans="1:54" s="36" customFormat="1" ht="28.15" customHeight="1" thickBot="1">
      <c r="A154" s="48"/>
      <c r="B154" s="836" t="str">
        <f>様式４!AI14</f>
        <v>⑤営業所等電話番号</v>
      </c>
      <c r="C154" s="837"/>
      <c r="D154" s="837"/>
      <c r="E154" s="837"/>
      <c r="F154" s="837"/>
      <c r="G154" s="837"/>
      <c r="H154" s="837"/>
      <c r="I154" s="837"/>
      <c r="J154" s="837"/>
      <c r="K154" s="837"/>
      <c r="L154" s="909" t="s">
        <v>764</v>
      </c>
      <c r="M154" s="897"/>
      <c r="N154" s="897"/>
      <c r="O154" s="897"/>
      <c r="P154" s="897"/>
      <c r="Q154" s="897"/>
      <c r="R154" s="897"/>
      <c r="S154" s="897"/>
      <c r="T154" s="897"/>
      <c r="U154" s="897"/>
      <c r="V154" s="897"/>
      <c r="W154" s="897"/>
      <c r="X154" s="897"/>
      <c r="Y154" s="897"/>
      <c r="Z154" s="897"/>
      <c r="AA154" s="897"/>
      <c r="AB154" s="910"/>
      <c r="AC154" s="910"/>
      <c r="AD154" s="910"/>
      <c r="AE154" s="910"/>
      <c r="AF154" s="910"/>
      <c r="AG154" s="910"/>
      <c r="AH154" s="910"/>
      <c r="AI154" s="910"/>
      <c r="AJ154" s="910"/>
      <c r="AK154" s="910"/>
      <c r="AL154" s="911"/>
      <c r="AM154" s="49"/>
      <c r="AN154" s="49"/>
      <c r="AO154" s="50"/>
      <c r="AP154" s="50"/>
      <c r="AQ154" s="51"/>
      <c r="AR154" s="160" t="s">
        <v>1346</v>
      </c>
      <c r="AS154" s="40"/>
      <c r="AT154" s="41" t="str">
        <f>L155&amp;IF(Q155&lt;&gt;"","-","")&amp;Q155&amp;IF(W155&lt;&gt;"","-","")&amp;W155</f>
        <v/>
      </c>
      <c r="AU154" s="151"/>
      <c r="AV154" s="171"/>
      <c r="AW154" s="219" t="s">
        <v>909</v>
      </c>
      <c r="AX154" s="42"/>
      <c r="AY154" s="42"/>
      <c r="AZ154" s="42"/>
      <c r="BA154" s="42"/>
      <c r="BB154" s="535"/>
    </row>
    <row r="155" spans="1:54" s="36" customFormat="1" ht="28.15" customHeight="1" thickBot="1">
      <c r="A155" s="63"/>
      <c r="B155" s="853" t="s">
        <v>1200</v>
      </c>
      <c r="C155" s="854"/>
      <c r="D155" s="854"/>
      <c r="E155" s="854"/>
      <c r="F155" s="854"/>
      <c r="G155" s="854"/>
      <c r="H155" s="854"/>
      <c r="I155" s="854"/>
      <c r="J155" s="854"/>
      <c r="K155" s="854"/>
      <c r="L155" s="830"/>
      <c r="M155" s="831"/>
      <c r="N155" s="831"/>
      <c r="O155" s="903"/>
      <c r="P155" s="64" t="s">
        <v>606</v>
      </c>
      <c r="Q155" s="830"/>
      <c r="R155" s="831"/>
      <c r="S155" s="831"/>
      <c r="T155" s="831"/>
      <c r="U155" s="903"/>
      <c r="V155" s="64" t="s">
        <v>606</v>
      </c>
      <c r="W155" s="830"/>
      <c r="X155" s="831"/>
      <c r="Y155" s="831"/>
      <c r="Z155" s="831"/>
      <c r="AA155" s="832"/>
      <c r="AB155" s="838" t="str">
        <f>IF((LEN(L155)+LEN(Q155)+LEN(W155))&gt;11,"桁数が１１桁を超えています。確認してください。",IF(AND((LEN(L155)+LEN(Q155)+LEN(W155))&lt;10,W155&lt;&gt;""),"桁数が不足しています。確認してください。",""))</f>
        <v/>
      </c>
      <c r="AC155" s="839"/>
      <c r="AD155" s="839"/>
      <c r="AE155" s="839"/>
      <c r="AF155" s="839"/>
      <c r="AG155" s="839"/>
      <c r="AH155" s="839"/>
      <c r="AI155" s="839"/>
      <c r="AJ155" s="839"/>
      <c r="AK155" s="839"/>
      <c r="AL155" s="839"/>
      <c r="AM155" s="839"/>
      <c r="AN155" s="839"/>
      <c r="AO155" s="839"/>
      <c r="AP155" s="50"/>
      <c r="AQ155" s="51" t="s">
        <v>1008</v>
      </c>
      <c r="AR155" s="160" t="s">
        <v>1346</v>
      </c>
      <c r="AS155" s="40"/>
      <c r="AT155" s="41" t="str">
        <f>IF(OR(L155&lt;&gt;"",Q155&lt;&gt;"",W155&lt;&gt;""),IF(AND(W155&lt;&gt;"",LEN(AT154)&lt;=12),AT154,L155&amp;"-"&amp;Q155&amp;W155),"")</f>
        <v/>
      </c>
      <c r="AU155" s="151"/>
      <c r="AV155" s="171"/>
      <c r="AW155" s="219" t="s">
        <v>910</v>
      </c>
      <c r="AX155" s="42"/>
      <c r="AY155" s="42"/>
      <c r="AZ155" s="42"/>
      <c r="BA155" s="42"/>
      <c r="BB155" s="535"/>
    </row>
    <row r="156" spans="1:54" s="63" customFormat="1" ht="28.15" customHeight="1" thickBot="1">
      <c r="A156" s="50"/>
      <c r="B156" s="60"/>
      <c r="C156" s="61"/>
      <c r="D156" s="61"/>
      <c r="E156" s="61"/>
      <c r="F156" s="61"/>
      <c r="G156" s="61"/>
      <c r="H156" s="61"/>
      <c r="I156" s="61"/>
      <c r="J156" s="61"/>
      <c r="K156" s="61"/>
      <c r="L156" s="48"/>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1"/>
      <c r="AR156" s="160" t="s">
        <v>1346</v>
      </c>
      <c r="AS156" s="40"/>
      <c r="AT156" s="41" t="s">
        <v>854</v>
      </c>
      <c r="AU156" s="151"/>
      <c r="AV156" s="171"/>
      <c r="AW156" s="219"/>
      <c r="AX156" s="42"/>
      <c r="AY156" s="42"/>
      <c r="AZ156" s="42"/>
      <c r="BA156" s="42"/>
      <c r="BB156" s="537"/>
    </row>
    <row r="157" spans="1:54" s="36" customFormat="1" ht="28.15" customHeight="1" thickBot="1">
      <c r="A157" s="48"/>
      <c r="B157" s="836" t="str">
        <f>様式４!AI18</f>
        <v>⑥営業所等FAX番号</v>
      </c>
      <c r="C157" s="837"/>
      <c r="D157" s="837"/>
      <c r="E157" s="837"/>
      <c r="F157" s="837"/>
      <c r="G157" s="837"/>
      <c r="H157" s="837"/>
      <c r="I157" s="837"/>
      <c r="J157" s="837"/>
      <c r="K157" s="837"/>
      <c r="L157" s="909" t="s">
        <v>1302</v>
      </c>
      <c r="M157" s="897"/>
      <c r="N157" s="897"/>
      <c r="O157" s="897"/>
      <c r="P157" s="897"/>
      <c r="Q157" s="897"/>
      <c r="R157" s="897"/>
      <c r="S157" s="897"/>
      <c r="T157" s="897"/>
      <c r="U157" s="897"/>
      <c r="V157" s="897"/>
      <c r="W157" s="897"/>
      <c r="X157" s="897"/>
      <c r="Y157" s="897"/>
      <c r="Z157" s="897"/>
      <c r="AA157" s="897"/>
      <c r="AB157" s="910"/>
      <c r="AC157" s="910"/>
      <c r="AD157" s="910"/>
      <c r="AE157" s="910"/>
      <c r="AF157" s="910"/>
      <c r="AG157" s="910"/>
      <c r="AH157" s="910"/>
      <c r="AI157" s="910"/>
      <c r="AJ157" s="910"/>
      <c r="AK157" s="910"/>
      <c r="AL157" s="911"/>
      <c r="AM157" s="49"/>
      <c r="AN157" s="49"/>
      <c r="AO157" s="50"/>
      <c r="AP157" s="50"/>
      <c r="AQ157" s="51" t="s">
        <v>1008</v>
      </c>
      <c r="AR157" s="160" t="s">
        <v>1346</v>
      </c>
      <c r="AS157" s="40"/>
      <c r="AT157" s="41" t="str">
        <f>L158&amp;IF(Q158&lt;&gt;"","-","")&amp;Q158&amp;IF(W158&lt;&gt;"","-","")&amp;W158</f>
        <v/>
      </c>
      <c r="AU157" s="151"/>
      <c r="AV157" s="171"/>
      <c r="AW157" s="219"/>
      <c r="AX157" s="42"/>
      <c r="AY157" s="42"/>
      <c r="AZ157" s="42"/>
      <c r="BA157" s="42"/>
      <c r="BB157" s="535"/>
    </row>
    <row r="158" spans="1:54" s="36" customFormat="1" ht="28.15" customHeight="1" thickBot="1">
      <c r="A158" s="63"/>
      <c r="B158" s="853" t="s">
        <v>1200</v>
      </c>
      <c r="C158" s="854"/>
      <c r="D158" s="854"/>
      <c r="E158" s="854"/>
      <c r="F158" s="854"/>
      <c r="G158" s="854"/>
      <c r="H158" s="854"/>
      <c r="I158" s="854"/>
      <c r="J158" s="854"/>
      <c r="K158" s="854"/>
      <c r="L158" s="830"/>
      <c r="M158" s="831"/>
      <c r="N158" s="831"/>
      <c r="O158" s="903"/>
      <c r="P158" s="64" t="s">
        <v>606</v>
      </c>
      <c r="Q158" s="830"/>
      <c r="R158" s="831"/>
      <c r="S158" s="831"/>
      <c r="T158" s="831"/>
      <c r="U158" s="903"/>
      <c r="V158" s="64" t="s">
        <v>606</v>
      </c>
      <c r="W158" s="830"/>
      <c r="X158" s="831"/>
      <c r="Y158" s="831"/>
      <c r="Z158" s="831"/>
      <c r="AA158" s="832"/>
      <c r="AB158" s="838" t="str">
        <f>IF((LEN(L158)+LEN(Q158)+LEN(W158))&gt;11,"桁数が１１桁を超えています。確認してください。",IF(AND((LEN(L158)+LEN(Q158)+LEN(W158))&lt;10,W158&lt;&gt;""),"桁数が不足しています。確認してください。",""))</f>
        <v/>
      </c>
      <c r="AC158" s="945"/>
      <c r="AD158" s="945"/>
      <c r="AE158" s="945"/>
      <c r="AF158" s="945"/>
      <c r="AG158" s="945"/>
      <c r="AH158" s="945"/>
      <c r="AI158" s="945"/>
      <c r="AJ158" s="945"/>
      <c r="AK158" s="945"/>
      <c r="AL158" s="945"/>
      <c r="AM158" s="945"/>
      <c r="AN158" s="945"/>
      <c r="AO158" s="945"/>
      <c r="AP158" s="50"/>
      <c r="AQ158" s="51"/>
      <c r="AR158" s="160" t="s">
        <v>1346</v>
      </c>
      <c r="AS158" s="40"/>
      <c r="AT158" s="41" t="str">
        <f>IF(OR(L158&lt;&gt;"",Q158&lt;&gt;"",W158&lt;&gt;""),IF(AND(W158&lt;&gt;"",LEN(AT157)&lt;=12),AT157,L158&amp;"-"&amp;Q158&amp;W158),"")</f>
        <v/>
      </c>
      <c r="AU158" s="151"/>
      <c r="AV158" s="171"/>
      <c r="AW158" s="219"/>
      <c r="AX158" s="42"/>
      <c r="AY158" s="42"/>
      <c r="AZ158" s="42"/>
      <c r="BA158" s="42"/>
      <c r="BB158" s="535"/>
    </row>
    <row r="159" spans="1:54" s="36" customFormat="1" ht="28.15" customHeight="1" thickBot="1">
      <c r="A159" s="63"/>
      <c r="B159" s="83"/>
      <c r="C159" s="83"/>
      <c r="D159" s="83"/>
      <c r="E159" s="83"/>
      <c r="F159" s="83"/>
      <c r="G159" s="83"/>
      <c r="H159" s="83"/>
      <c r="I159" s="83"/>
      <c r="J159" s="83"/>
      <c r="K159" s="83"/>
      <c r="L159" s="48"/>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1"/>
      <c r="AR159" s="160" t="s">
        <v>1346</v>
      </c>
      <c r="AS159" s="40"/>
      <c r="AT159" s="41" t="s">
        <v>854</v>
      </c>
      <c r="AU159" s="151"/>
      <c r="AV159" s="171"/>
      <c r="AW159" s="219"/>
      <c r="AX159" s="42"/>
      <c r="AY159" s="42"/>
      <c r="AZ159" s="42"/>
      <c r="BA159" s="42"/>
      <c r="BB159" s="535"/>
    </row>
    <row r="160" spans="1:54" s="48" customFormat="1" ht="28.15" customHeight="1">
      <c r="A160" s="49"/>
      <c r="B160" s="836" t="str">
        <f>様式４!A37</f>
        <v>⑩備考</v>
      </c>
      <c r="C160" s="837"/>
      <c r="D160" s="837"/>
      <c r="E160" s="837"/>
      <c r="F160" s="837"/>
      <c r="G160" s="837"/>
      <c r="H160" s="837"/>
      <c r="I160" s="837"/>
      <c r="J160" s="837"/>
      <c r="K160" s="837"/>
      <c r="L160" s="1129" t="s">
        <v>1208</v>
      </c>
      <c r="M160" s="1129"/>
      <c r="N160" s="1129"/>
      <c r="O160" s="1129"/>
      <c r="P160" s="1129"/>
      <c r="Q160" s="1129"/>
      <c r="R160" s="1129"/>
      <c r="S160" s="1129"/>
      <c r="T160" s="1129"/>
      <c r="U160" s="1129"/>
      <c r="V160" s="1129"/>
      <c r="W160" s="1129"/>
      <c r="X160" s="1129"/>
      <c r="Y160" s="1129"/>
      <c r="Z160" s="1129"/>
      <c r="AA160" s="1129"/>
      <c r="AB160" s="1129"/>
      <c r="AC160" s="1129"/>
      <c r="AD160" s="1129"/>
      <c r="AE160" s="1129"/>
      <c r="AF160" s="1129"/>
      <c r="AG160" s="1129"/>
      <c r="AH160" s="1129"/>
      <c r="AI160" s="1129"/>
      <c r="AJ160" s="1129"/>
      <c r="AK160" s="1129"/>
      <c r="AL160" s="1130"/>
      <c r="AM160" s="49"/>
      <c r="AN160" s="49"/>
      <c r="AO160" s="50"/>
      <c r="AP160" s="50"/>
      <c r="AQ160" s="51"/>
      <c r="AR160" s="160" t="s">
        <v>1346</v>
      </c>
      <c r="AS160" s="40"/>
      <c r="AT160" s="41"/>
      <c r="AU160" s="151"/>
      <c r="AV160" s="171"/>
      <c r="AW160" s="219"/>
      <c r="AX160" s="42"/>
      <c r="AY160" s="42"/>
      <c r="AZ160" s="42"/>
      <c r="BA160" s="42"/>
      <c r="BB160" s="538"/>
    </row>
    <row r="161" spans="1:54" s="48" customFormat="1" ht="28.15" customHeight="1">
      <c r="A161" s="49"/>
      <c r="B161" s="1131"/>
      <c r="C161" s="1132"/>
      <c r="D161" s="1132"/>
      <c r="E161" s="1132"/>
      <c r="F161" s="1132"/>
      <c r="G161" s="1132"/>
      <c r="H161" s="1132"/>
      <c r="I161" s="1132"/>
      <c r="J161" s="1132"/>
      <c r="K161" s="1132"/>
      <c r="L161" s="1232" t="str">
        <f>CONCATENATE(IF(AS99="1","②"&amp;SUBSTITUTE(AT99,CHAR(10),"　")&amp;CHAR(10),""),IF(AS102="1","⑦"&amp;AT102&amp;CHAR(10),""),IF(AS105="1","⑧"&amp;AT105&amp;CHAR(10),""),IF(AS108="1","⑨"&amp;AT108&amp;CHAR(10),""))</f>
        <v/>
      </c>
      <c r="M161" s="1232"/>
      <c r="N161" s="1232"/>
      <c r="O161" s="1232"/>
      <c r="P161" s="1232"/>
      <c r="Q161" s="1232"/>
      <c r="R161" s="1232"/>
      <c r="S161" s="1232"/>
      <c r="T161" s="1232"/>
      <c r="U161" s="1232"/>
      <c r="V161" s="1232"/>
      <c r="W161" s="1232"/>
      <c r="X161" s="1232"/>
      <c r="Y161" s="1232"/>
      <c r="Z161" s="1232"/>
      <c r="AA161" s="1232"/>
      <c r="AB161" s="1232"/>
      <c r="AC161" s="1232"/>
      <c r="AD161" s="1232"/>
      <c r="AE161" s="1232"/>
      <c r="AF161" s="1232"/>
      <c r="AG161" s="1232"/>
      <c r="AH161" s="1232"/>
      <c r="AI161" s="1232"/>
      <c r="AJ161" s="1232"/>
      <c r="AK161" s="1232"/>
      <c r="AL161" s="1233"/>
      <c r="AM161" s="967" t="s">
        <v>974</v>
      </c>
      <c r="AN161" s="968"/>
      <c r="AO161" s="968"/>
      <c r="AP161" s="50"/>
      <c r="AQ161" s="51"/>
      <c r="AR161" s="160" t="s">
        <v>1346</v>
      </c>
      <c r="AS161" s="40" t="s">
        <v>931</v>
      </c>
      <c r="AT161" s="41" t="str">
        <f>SUBSTITUTE(SUBSTITUTE(SUBSTITUTE(SUBSTITUTE(SUBSTITUTE(SUBSTITUTE(SUBSTITUTE(SUBSTITUTE(SUBSTITUTE(L161,"ｧ","ｱ"),"ｨ","ｲ"),"ｩ","ｳ"),"ｪ","ｴ"),"ｫ","ｵ"),"ｯ","ﾂ"),"ｬ","ﾔ"),"ｭ","ﾕ"),"ｮ","ﾖ")</f>
        <v/>
      </c>
      <c r="AU161" s="151"/>
      <c r="AV161" s="171"/>
      <c r="AW161" s="219"/>
      <c r="AX161" s="42"/>
      <c r="AY161" s="42"/>
      <c r="AZ161" s="42"/>
      <c r="BA161" s="42"/>
      <c r="BB161" s="538"/>
    </row>
    <row r="162" spans="1:54" s="48" customFormat="1" ht="28.15" customHeight="1" thickBot="1">
      <c r="A162" s="49"/>
      <c r="B162" s="1133"/>
      <c r="C162" s="1134"/>
      <c r="D162" s="1134"/>
      <c r="E162" s="1134"/>
      <c r="F162" s="1134"/>
      <c r="G162" s="1134"/>
      <c r="H162" s="1134"/>
      <c r="I162" s="1134"/>
      <c r="J162" s="1134"/>
      <c r="K162" s="1134"/>
      <c r="L162" s="1234"/>
      <c r="M162" s="1234"/>
      <c r="N162" s="1234"/>
      <c r="O162" s="1234"/>
      <c r="P162" s="1234"/>
      <c r="Q162" s="1234"/>
      <c r="R162" s="1234"/>
      <c r="S162" s="1234"/>
      <c r="T162" s="1234"/>
      <c r="U162" s="1234"/>
      <c r="V162" s="1234"/>
      <c r="W162" s="1234"/>
      <c r="X162" s="1234"/>
      <c r="Y162" s="1234"/>
      <c r="Z162" s="1234"/>
      <c r="AA162" s="1234"/>
      <c r="AB162" s="1234"/>
      <c r="AC162" s="1234"/>
      <c r="AD162" s="1234"/>
      <c r="AE162" s="1234"/>
      <c r="AF162" s="1234"/>
      <c r="AG162" s="1234"/>
      <c r="AH162" s="1234"/>
      <c r="AI162" s="1234"/>
      <c r="AJ162" s="1234"/>
      <c r="AK162" s="1234"/>
      <c r="AL162" s="1235"/>
      <c r="AM162" s="49"/>
      <c r="AN162" s="49"/>
      <c r="AO162" s="50"/>
      <c r="AP162" s="50"/>
      <c r="AQ162" s="51"/>
      <c r="AR162" s="160" t="s">
        <v>1346</v>
      </c>
      <c r="AS162" s="40"/>
      <c r="AT162" s="41"/>
      <c r="AU162" s="151"/>
      <c r="AV162" s="171"/>
      <c r="AW162" s="219"/>
      <c r="AX162" s="42"/>
      <c r="AY162" s="42"/>
      <c r="AZ162" s="42"/>
      <c r="BA162" s="42"/>
      <c r="BB162" s="538"/>
    </row>
    <row r="163" spans="1:54" s="63" customFormat="1" ht="28.15" customHeight="1">
      <c r="AO163" s="50"/>
      <c r="AP163" s="50"/>
      <c r="AQ163" s="51"/>
      <c r="AR163" s="160"/>
      <c r="AS163" s="40"/>
      <c r="AT163" s="41"/>
      <c r="AU163" s="151"/>
      <c r="AV163" s="171"/>
      <c r="AW163" s="219"/>
      <c r="AX163" s="42"/>
      <c r="AY163" s="42"/>
      <c r="AZ163" s="42"/>
      <c r="BA163" s="42"/>
      <c r="BB163" s="537"/>
    </row>
    <row r="164" spans="1:54" s="474" customFormat="1" ht="28.15" customHeight="1">
      <c r="A164" s="851">
        <f>A143+1</f>
        <v>6</v>
      </c>
      <c r="B164" s="851"/>
      <c r="C164" s="851" t="str">
        <f>"【"&amp;様式５!BR1&amp;"】"</f>
        <v>【委託様式５】</v>
      </c>
      <c r="D164" s="852"/>
      <c r="E164" s="852"/>
      <c r="F164" s="852"/>
      <c r="G164" s="852"/>
      <c r="H164" s="852"/>
      <c r="I164" s="852"/>
      <c r="J164" s="840" t="str">
        <f>様式５!R1</f>
        <v>業者情報調書（会社経営状況等情報）</v>
      </c>
      <c r="K164" s="840"/>
      <c r="L164" s="840"/>
      <c r="M164" s="840"/>
      <c r="N164" s="840"/>
      <c r="O164" s="840"/>
      <c r="P164" s="840"/>
      <c r="Q164" s="840"/>
      <c r="R164" s="840"/>
      <c r="S164" s="840"/>
      <c r="T164" s="840"/>
      <c r="U164" s="840"/>
      <c r="V164" s="840"/>
      <c r="W164" s="840"/>
      <c r="X164" s="840"/>
      <c r="Y164" s="840"/>
      <c r="Z164" s="840"/>
      <c r="AA164" s="840"/>
      <c r="AB164" s="840"/>
      <c r="AC164" s="840"/>
      <c r="AD164" s="840"/>
      <c r="AE164" s="840"/>
      <c r="AF164" s="840"/>
      <c r="AG164" s="840"/>
      <c r="AH164" s="840"/>
      <c r="AI164" s="840"/>
      <c r="AJ164" s="840"/>
      <c r="AK164" s="840"/>
      <c r="AL164" s="840"/>
      <c r="AM164" s="840"/>
      <c r="AN164" s="840"/>
      <c r="AO164" s="840"/>
      <c r="AP164" s="443"/>
      <c r="AQ164" s="466"/>
      <c r="AR164" s="467"/>
      <c r="AS164" s="468"/>
      <c r="AT164" s="469"/>
      <c r="AU164" s="470"/>
      <c r="AV164" s="471"/>
      <c r="AW164" s="472"/>
      <c r="AX164" s="473"/>
      <c r="AY164" s="473"/>
      <c r="AZ164" s="473"/>
      <c r="BA164" s="473"/>
      <c r="BB164" s="536"/>
    </row>
    <row r="165" spans="1:54" s="36" customFormat="1" ht="28.15" customHeight="1" thickBot="1">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O165" s="38"/>
      <c r="AP165" s="38"/>
      <c r="AQ165" s="39"/>
      <c r="AR165" s="158"/>
      <c r="AS165" s="40"/>
      <c r="AT165" s="41"/>
      <c r="AU165" s="151"/>
      <c r="AV165" s="171"/>
      <c r="AW165" s="219"/>
      <c r="AX165" s="42"/>
      <c r="AY165" s="42"/>
      <c r="AZ165" s="42"/>
      <c r="BA165" s="42"/>
      <c r="BB165" s="535"/>
    </row>
    <row r="166" spans="1:54" s="63" customFormat="1" ht="28.15" customHeight="1">
      <c r="A166" s="867" t="str">
        <f>SUBSTITUTE(様式５!C2,"記入","入力")</f>
        <v>◆個人事業主や設立後間もない法人等で決算書類等の全てを作成していない場合は、作成していない箇所についての入力を省略することができます。ただし、入力を省略した場合は該当項目については「０」として取り扱います。
◆組合については、組合単体の内容を入力してください。
◆業務の追加申請の場合は、提出不要です。</v>
      </c>
      <c r="B166" s="868"/>
      <c r="C166" s="868"/>
      <c r="D166" s="868"/>
      <c r="E166" s="868"/>
      <c r="F166" s="868"/>
      <c r="G166" s="868"/>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868"/>
      <c r="AL166" s="868"/>
      <c r="AM166" s="868"/>
      <c r="AN166" s="868"/>
      <c r="AO166" s="869"/>
      <c r="AP166" s="50"/>
      <c r="AQ166" s="51"/>
      <c r="AR166" s="160"/>
      <c r="AS166" s="40"/>
      <c r="AT166" s="41"/>
      <c r="AU166" s="151"/>
      <c r="AV166" s="171"/>
      <c r="AW166" s="219"/>
      <c r="AX166" s="42"/>
      <c r="AY166" s="42"/>
      <c r="AZ166" s="42"/>
      <c r="BA166" s="42"/>
      <c r="BB166" s="537"/>
    </row>
    <row r="167" spans="1:54" s="48" customFormat="1" ht="28.15" customHeight="1" thickBot="1">
      <c r="A167" s="1236"/>
      <c r="B167" s="1237"/>
      <c r="C167" s="1237"/>
      <c r="D167" s="1237"/>
      <c r="E167" s="1237"/>
      <c r="F167" s="1237"/>
      <c r="G167" s="1237"/>
      <c r="H167" s="1237"/>
      <c r="I167" s="1237"/>
      <c r="J167" s="1237"/>
      <c r="K167" s="1237"/>
      <c r="L167" s="1237"/>
      <c r="M167" s="1237"/>
      <c r="N167" s="1237"/>
      <c r="O167" s="1237"/>
      <c r="P167" s="1237"/>
      <c r="Q167" s="1237"/>
      <c r="R167" s="1237"/>
      <c r="S167" s="1237"/>
      <c r="T167" s="1237"/>
      <c r="U167" s="1237"/>
      <c r="V167" s="1237"/>
      <c r="W167" s="1237"/>
      <c r="X167" s="1237"/>
      <c r="Y167" s="1237"/>
      <c r="Z167" s="1237"/>
      <c r="AA167" s="1237"/>
      <c r="AB167" s="1237"/>
      <c r="AC167" s="1237"/>
      <c r="AD167" s="1237"/>
      <c r="AE167" s="1237"/>
      <c r="AF167" s="1237"/>
      <c r="AG167" s="1237"/>
      <c r="AH167" s="1237"/>
      <c r="AI167" s="1237"/>
      <c r="AJ167" s="1237"/>
      <c r="AK167" s="1237"/>
      <c r="AL167" s="1237"/>
      <c r="AM167" s="1237"/>
      <c r="AN167" s="1237"/>
      <c r="AO167" s="1238"/>
      <c r="AP167" s="50"/>
      <c r="AQ167" s="51"/>
      <c r="AR167" s="160"/>
      <c r="AS167" s="40"/>
      <c r="AT167" s="41"/>
      <c r="AU167" s="151"/>
      <c r="AV167" s="171"/>
      <c r="AW167" s="219"/>
      <c r="AX167" s="42"/>
      <c r="AY167" s="42"/>
      <c r="AZ167" s="42"/>
      <c r="BA167" s="42"/>
      <c r="BB167" s="538"/>
    </row>
    <row r="168" spans="1:54" s="63" customFormat="1" ht="28.15" customHeight="1" thickBot="1">
      <c r="AO168" s="50"/>
      <c r="AP168" s="50"/>
      <c r="AQ168" s="51"/>
      <c r="AR168" s="160"/>
      <c r="AS168" s="40"/>
      <c r="AT168" s="41"/>
      <c r="AU168" s="151"/>
      <c r="AV168" s="171"/>
      <c r="AW168" s="219"/>
      <c r="AX168" s="42"/>
      <c r="AY168" s="42"/>
      <c r="AZ168" s="42"/>
      <c r="BA168" s="42"/>
      <c r="BB168" s="537"/>
    </row>
    <row r="169" spans="1:54" s="63" customFormat="1" ht="28.15" customHeight="1" thickBot="1">
      <c r="A169" s="49"/>
      <c r="B169" s="858" t="str">
        <f>様式５!C6</f>
        <v>①審査基準日（決算日）</v>
      </c>
      <c r="C169" s="859"/>
      <c r="D169" s="859"/>
      <c r="E169" s="859"/>
      <c r="F169" s="859"/>
      <c r="G169" s="859"/>
      <c r="H169" s="859"/>
      <c r="I169" s="859"/>
      <c r="J169" s="859"/>
      <c r="K169" s="860"/>
      <c r="L169" s="89" t="s">
        <v>767</v>
      </c>
      <c r="M169" s="705" t="s">
        <v>1369</v>
      </c>
      <c r="N169" s="706"/>
      <c r="O169" s="707"/>
      <c r="P169" s="47"/>
      <c r="Q169" s="1203"/>
      <c r="R169" s="1204"/>
      <c r="S169" s="50" t="s">
        <v>8</v>
      </c>
      <c r="T169" s="1203"/>
      <c r="U169" s="1204"/>
      <c r="V169" s="50" t="s">
        <v>347</v>
      </c>
      <c r="W169" s="1203"/>
      <c r="X169" s="1204"/>
      <c r="Y169" s="50" t="s">
        <v>6</v>
      </c>
      <c r="Z169" s="1244" t="s">
        <v>1403</v>
      </c>
      <c r="AA169" s="1244"/>
      <c r="AB169" s="1244"/>
      <c r="AC169" s="1244"/>
      <c r="AD169" s="1244"/>
      <c r="AE169" s="1244"/>
      <c r="AF169" s="1244"/>
      <c r="AG169" s="1244"/>
      <c r="AH169" s="1244"/>
      <c r="AI169" s="1244"/>
      <c r="AJ169" s="1244"/>
      <c r="AK169" s="1244"/>
      <c r="AL169" s="1244"/>
      <c r="AM169" s="1244"/>
      <c r="AN169" s="1244"/>
      <c r="AO169" s="84"/>
      <c r="AQ169" s="75" t="s">
        <v>1008</v>
      </c>
      <c r="AR169" s="164"/>
      <c r="AS169" s="40"/>
      <c r="AT169" s="41" t="str">
        <f>IF(M169="","",IFERROR(IF(DATEVALUE(M169&amp;IF(Q169="元",1,Q169)&amp;S169&amp;T169&amp;V169&amp;W169&amp;Y169)&gt;43585,"令和",IF(DATEVALUE(M169&amp;IF(Q169="元",1,Q169)&amp;S169&amp;T169&amp;V169&amp;W169&amp;Y169)&gt;32515,"平成")),""))</f>
        <v/>
      </c>
      <c r="AU169" s="440" t="str">
        <f>IFERROR(VALUE(MID(DATESTRING(DATEVALUE(M169&amp;IF(Q169="元",1,Q169)&amp;S169&amp;T169&amp;V169&amp;W169&amp;Y169)),3,SEARCH("年",DATESTRING(DATEVALUE(M169&amp;IF(Q169="元",1,Q169)&amp;S169&amp;T169&amp;V169&amp;W169&amp;Y169)))-3)),"")</f>
        <v/>
      </c>
      <c r="AV169" s="171"/>
      <c r="AW169" s="219"/>
      <c r="AX169" s="42"/>
      <c r="AY169" s="42"/>
      <c r="AZ169" s="42"/>
      <c r="BA169" s="42"/>
      <c r="BB169" s="537"/>
    </row>
    <row r="170" spans="1:54" s="48" customFormat="1" ht="28.15" customHeight="1" thickBot="1">
      <c r="A170" s="50"/>
      <c r="B170" s="60"/>
      <c r="C170" s="60"/>
      <c r="D170" s="60"/>
      <c r="E170" s="60"/>
      <c r="F170" s="60"/>
      <c r="G170" s="60"/>
      <c r="H170" s="60"/>
      <c r="I170" s="60"/>
      <c r="J170" s="60"/>
      <c r="K170" s="6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1"/>
      <c r="AR170" s="160"/>
      <c r="AS170" s="40"/>
      <c r="AT170" s="41"/>
      <c r="AU170" s="151"/>
      <c r="AV170" s="171"/>
      <c r="AW170" s="219"/>
      <c r="AX170" s="42"/>
      <c r="AY170" s="42"/>
      <c r="AZ170" s="42"/>
      <c r="BA170" s="42"/>
      <c r="BB170" s="538"/>
    </row>
    <row r="171" spans="1:54" s="63" customFormat="1" ht="28.15" customHeight="1">
      <c r="A171" s="49"/>
      <c r="B171" s="1004" t="str">
        <f>様式５!C11</f>
        <v>②総従業員数（人）</v>
      </c>
      <c r="C171" s="1005"/>
      <c r="D171" s="1005"/>
      <c r="E171" s="1005"/>
      <c r="F171" s="1005"/>
      <c r="G171" s="1005"/>
      <c r="H171" s="1005"/>
      <c r="I171" s="1005"/>
      <c r="J171" s="1005"/>
      <c r="K171" s="1006"/>
      <c r="L171" s="897" t="str">
        <f>SUBSTITUTE(様式５!C12,"記入","入力")</f>
        <v>⑴会社全体の正規雇用の従業員数を右詰めで入力
⑵代表者、常勤役員は人数に含める
⑶パート・アルバイト、契約社員、派遣社員等の非正規雇用者は人数に含めない</v>
      </c>
      <c r="M171" s="897"/>
      <c r="N171" s="897"/>
      <c r="O171" s="897"/>
      <c r="P171" s="897"/>
      <c r="Q171" s="897"/>
      <c r="R171" s="897"/>
      <c r="S171" s="897"/>
      <c r="T171" s="897"/>
      <c r="U171" s="897"/>
      <c r="V171" s="897"/>
      <c r="W171" s="897"/>
      <c r="X171" s="897"/>
      <c r="Y171" s="897"/>
      <c r="Z171" s="897"/>
      <c r="AA171" s="897"/>
      <c r="AB171" s="897"/>
      <c r="AC171" s="897"/>
      <c r="AD171" s="897"/>
      <c r="AE171" s="897"/>
      <c r="AF171" s="897"/>
      <c r="AG171" s="897"/>
      <c r="AH171" s="897"/>
      <c r="AI171" s="897"/>
      <c r="AJ171" s="897"/>
      <c r="AK171" s="897"/>
      <c r="AL171" s="898"/>
      <c r="AM171" s="85"/>
      <c r="AN171" s="84"/>
      <c r="AO171" s="84"/>
      <c r="AP171" s="50"/>
      <c r="AQ171" s="51"/>
      <c r="AR171" s="160"/>
      <c r="AS171" s="40"/>
      <c r="AT171" s="41"/>
      <c r="AU171" s="151"/>
      <c r="AV171" s="171"/>
      <c r="AW171" s="219"/>
      <c r="AX171" s="42"/>
      <c r="AY171" s="42"/>
      <c r="AZ171" s="42"/>
      <c r="BA171" s="42"/>
      <c r="BB171" s="537"/>
    </row>
    <row r="172" spans="1:54" s="63" customFormat="1" ht="28.15" customHeight="1" thickBot="1">
      <c r="A172" s="49"/>
      <c r="B172" s="1007"/>
      <c r="C172" s="1008"/>
      <c r="D172" s="1008"/>
      <c r="E172" s="1008"/>
      <c r="F172" s="1008"/>
      <c r="G172" s="1008"/>
      <c r="H172" s="1008"/>
      <c r="I172" s="1008"/>
      <c r="J172" s="1008"/>
      <c r="K172" s="1009"/>
      <c r="L172" s="1017"/>
      <c r="M172" s="1017"/>
      <c r="N172" s="1017"/>
      <c r="O172" s="1017"/>
      <c r="P172" s="1017"/>
      <c r="Q172" s="1017"/>
      <c r="R172" s="1020"/>
      <c r="S172" s="1020"/>
      <c r="T172" s="1020"/>
      <c r="U172" s="1020"/>
      <c r="V172" s="1020"/>
      <c r="W172" s="1020"/>
      <c r="X172" s="1020"/>
      <c r="Y172" s="1020"/>
      <c r="Z172" s="1020"/>
      <c r="AA172" s="1020"/>
      <c r="AB172" s="1020"/>
      <c r="AC172" s="1020"/>
      <c r="AD172" s="1020"/>
      <c r="AE172" s="1020"/>
      <c r="AF172" s="1020"/>
      <c r="AG172" s="1020"/>
      <c r="AH172" s="1020"/>
      <c r="AI172" s="1020"/>
      <c r="AJ172" s="1020"/>
      <c r="AK172" s="1020"/>
      <c r="AL172" s="1021"/>
      <c r="AM172" s="85"/>
      <c r="AN172" s="84"/>
      <c r="AO172" s="84"/>
      <c r="AP172" s="50"/>
      <c r="AQ172" s="51"/>
      <c r="AR172" s="160"/>
      <c r="AS172" s="40"/>
      <c r="AT172" s="41"/>
      <c r="AU172" s="151"/>
      <c r="AV172" s="171"/>
      <c r="AW172" s="219"/>
      <c r="AX172" s="42"/>
      <c r="AY172" s="42"/>
      <c r="AZ172" s="42"/>
      <c r="BA172" s="42"/>
      <c r="BB172" s="537"/>
    </row>
    <row r="173" spans="1:54" s="63" customFormat="1" ht="28.15" customHeight="1" thickBot="1">
      <c r="A173" s="49"/>
      <c r="B173" s="1245"/>
      <c r="C173" s="1246"/>
      <c r="D173" s="1246"/>
      <c r="E173" s="1246"/>
      <c r="F173" s="1246"/>
      <c r="G173" s="1246"/>
      <c r="H173" s="1246"/>
      <c r="I173" s="1246"/>
      <c r="J173" s="1246"/>
      <c r="K173" s="1247"/>
      <c r="L173" s="1114"/>
      <c r="M173" s="1115"/>
      <c r="N173" s="1115"/>
      <c r="O173" s="1115"/>
      <c r="P173" s="1115"/>
      <c r="Q173" s="1116"/>
      <c r="R173" s="84" t="s">
        <v>330</v>
      </c>
      <c r="S173" s="84"/>
      <c r="T173" s="86"/>
      <c r="U173" s="86"/>
      <c r="V173" s="86"/>
      <c r="W173" s="86"/>
      <c r="X173" s="86"/>
      <c r="Y173" s="86"/>
      <c r="Z173" s="86"/>
      <c r="AA173" s="86"/>
      <c r="AB173" s="86"/>
      <c r="AC173" s="86"/>
      <c r="AD173" s="86"/>
      <c r="AE173" s="86"/>
      <c r="AF173" s="86"/>
      <c r="AG173" s="86"/>
      <c r="AH173" s="86"/>
      <c r="AI173" s="86"/>
      <c r="AJ173" s="86"/>
      <c r="AK173" s="86"/>
      <c r="AL173" s="86"/>
      <c r="AM173" s="86"/>
      <c r="AN173" s="84"/>
      <c r="AO173" s="84"/>
      <c r="AP173" s="50"/>
      <c r="AQ173" s="75" t="s">
        <v>1008</v>
      </c>
      <c r="AR173" s="160"/>
      <c r="AS173" s="40"/>
      <c r="AT173" s="41"/>
      <c r="AU173" s="151"/>
      <c r="AV173" s="171"/>
      <c r="AW173" s="219"/>
      <c r="AX173" s="42"/>
      <c r="AY173" s="42"/>
      <c r="AZ173" s="42"/>
      <c r="BA173" s="42"/>
      <c r="BB173" s="537"/>
    </row>
    <row r="174" spans="1:54" s="48" customFormat="1" ht="28.15" customHeight="1" thickBot="1">
      <c r="A174" s="49"/>
      <c r="B174" s="87"/>
      <c r="C174" s="87"/>
      <c r="D174" s="87"/>
      <c r="E174" s="87"/>
      <c r="F174" s="87"/>
      <c r="G174" s="87"/>
      <c r="H174" s="87"/>
      <c r="I174" s="87"/>
      <c r="J174" s="87"/>
      <c r="K174" s="87"/>
      <c r="L174" s="81"/>
      <c r="M174" s="81"/>
      <c r="N174" s="81"/>
      <c r="O174" s="81"/>
      <c r="P174" s="81"/>
      <c r="Q174" s="81"/>
      <c r="R174" s="84"/>
      <c r="S174" s="84"/>
      <c r="T174" s="88"/>
      <c r="U174" s="88"/>
      <c r="V174" s="88"/>
      <c r="W174" s="88"/>
      <c r="X174" s="88"/>
      <c r="Y174" s="88"/>
      <c r="Z174" s="88"/>
      <c r="AA174" s="88"/>
      <c r="AB174" s="88"/>
      <c r="AC174" s="88"/>
      <c r="AD174" s="88"/>
      <c r="AE174" s="88"/>
      <c r="AF174" s="88"/>
      <c r="AG174" s="88"/>
      <c r="AH174" s="88"/>
      <c r="AI174" s="88"/>
      <c r="AJ174" s="88"/>
      <c r="AK174" s="88"/>
      <c r="AL174" s="88"/>
      <c r="AM174" s="88"/>
      <c r="AN174" s="84"/>
      <c r="AO174" s="84"/>
      <c r="AP174" s="50"/>
      <c r="AQ174" s="51"/>
      <c r="AR174" s="160"/>
      <c r="AS174" s="40"/>
      <c r="AT174" s="41"/>
      <c r="AU174" s="151"/>
      <c r="AV174" s="171"/>
      <c r="AW174" s="219"/>
      <c r="AX174" s="42"/>
      <c r="AY174" s="42"/>
      <c r="AZ174" s="42"/>
      <c r="BA174" s="42"/>
      <c r="BB174" s="538"/>
    </row>
    <row r="175" spans="1:54" s="48" customFormat="1" ht="28.15" customHeight="1" thickBot="1">
      <c r="A175" s="49"/>
      <c r="B175" s="858" t="str">
        <f>様式５!Z11</f>
        <v>③設立（創立）年月日</v>
      </c>
      <c r="C175" s="859"/>
      <c r="D175" s="859"/>
      <c r="E175" s="859"/>
      <c r="F175" s="859"/>
      <c r="G175" s="859"/>
      <c r="H175" s="859"/>
      <c r="I175" s="859"/>
      <c r="J175" s="859"/>
      <c r="K175" s="860"/>
      <c r="L175" s="89" t="s">
        <v>767</v>
      </c>
      <c r="M175" s="1239"/>
      <c r="N175" s="1240"/>
      <c r="O175" s="1241"/>
      <c r="P175" s="50"/>
      <c r="Q175" s="1203"/>
      <c r="R175" s="1204"/>
      <c r="S175" s="50" t="s">
        <v>8</v>
      </c>
      <c r="T175" s="1203"/>
      <c r="U175" s="1204"/>
      <c r="V175" s="50" t="s">
        <v>347</v>
      </c>
      <c r="W175" s="1203"/>
      <c r="X175" s="1204"/>
      <c r="Y175" s="50" t="s">
        <v>6</v>
      </c>
      <c r="Z175" s="50" t="s">
        <v>768</v>
      </c>
      <c r="AA175" s="49"/>
      <c r="AB175" s="50"/>
      <c r="AC175" s="50"/>
      <c r="AD175" s="50"/>
      <c r="AE175" s="50"/>
      <c r="AF175" s="50"/>
      <c r="AG175" s="50"/>
      <c r="AH175" s="50"/>
      <c r="AI175" s="50"/>
      <c r="AJ175" s="50"/>
      <c r="AK175" s="50"/>
      <c r="AL175" s="50"/>
      <c r="AM175" s="50"/>
      <c r="AN175" s="50"/>
      <c r="AO175" s="63"/>
      <c r="AP175" s="63"/>
      <c r="AQ175" s="75"/>
      <c r="AR175" s="164"/>
      <c r="AS175" s="40"/>
      <c r="AT175" s="41" t="str">
        <f>IF(M175="","",IFERROR(IF(DATEVALUE(M175&amp;IF(Q175="元",1,Q175)&amp;S175&amp;T175&amp;V175&amp;W175&amp;Y175)&gt;43585,5,IF(DATEVALUE(M175&amp;IF(Q175="元",1,Q175)&amp;S175&amp;T175&amp;V175&amp;W175&amp;Y175)&gt;32515,4,IF(DATEVALUE(M175&amp;IF(Q175="元",1,Q175)&amp;S175&amp;T175&amp;V175&amp;W175&amp;Y175)&gt;9855,3,IF(DATEVALUE(M175&amp;IF(Q175="元",1,Q175)&amp;S175&amp;T175&amp;V175&amp;W175&amp;Y175)&gt;4594,2,1)))),1))</f>
        <v/>
      </c>
      <c r="AU175" s="440" t="e">
        <f>MID(DATESTRING(DATEVALUE(M175&amp;IF(Q175="元",1,Q175)&amp;S175&amp;T175&amp;V175&amp;W175&amp;Y175)),3,SEARCH("年",DATESTRING(DATEVALUE(M175&amp;IF(Q175="元",1,Q175)&amp;S175&amp;T175&amp;V175&amp;W175&amp;Y175)))-3)</f>
        <v>#VALUE!</v>
      </c>
      <c r="AV175" s="171"/>
      <c r="AW175" s="219"/>
      <c r="AX175" s="42"/>
      <c r="AY175" s="42"/>
      <c r="AZ175" s="42"/>
      <c r="BA175" s="42"/>
      <c r="BB175" s="538"/>
    </row>
    <row r="176" spans="1:54" s="63" customFormat="1" ht="28.15" customHeight="1" thickBot="1">
      <c r="A176" s="50"/>
      <c r="B176" s="60"/>
      <c r="C176" s="60"/>
      <c r="D176" s="60"/>
      <c r="E176" s="60"/>
      <c r="F176" s="60"/>
      <c r="G176" s="60"/>
      <c r="H176" s="60"/>
      <c r="I176" s="60"/>
      <c r="J176" s="60"/>
      <c r="K176" s="60"/>
      <c r="L176" s="9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1"/>
      <c r="AR176" s="160"/>
      <c r="AS176" s="40"/>
      <c r="AT176" s="41"/>
      <c r="AU176" s="151"/>
      <c r="AV176" s="171"/>
      <c r="AW176" s="219"/>
      <c r="AX176" s="42"/>
      <c r="AY176" s="42"/>
      <c r="AZ176" s="42"/>
      <c r="BA176" s="42"/>
      <c r="BB176" s="537"/>
    </row>
    <row r="177" spans="1:54" s="48" customFormat="1" ht="28.15" customHeight="1" thickBot="1">
      <c r="A177" s="49"/>
      <c r="B177" s="836" t="str">
        <f>様式５!AW11</f>
        <v>④休業期間</v>
      </c>
      <c r="C177" s="837"/>
      <c r="D177" s="837"/>
      <c r="E177" s="837"/>
      <c r="F177" s="837"/>
      <c r="G177" s="837"/>
      <c r="H177" s="837"/>
      <c r="I177" s="837"/>
      <c r="J177" s="837"/>
      <c r="K177" s="837"/>
      <c r="L177" s="1256" t="s">
        <v>1400</v>
      </c>
      <c r="M177" s="1257"/>
      <c r="N177" s="1257"/>
      <c r="O177" s="1257"/>
      <c r="P177" s="1257"/>
      <c r="Q177" s="1257"/>
      <c r="R177" s="1257"/>
      <c r="S177" s="1257"/>
      <c r="T177" s="1257"/>
      <c r="U177" s="1257"/>
      <c r="V177" s="1257"/>
      <c r="W177" s="1257"/>
      <c r="X177" s="1257"/>
      <c r="Y177" s="1257"/>
      <c r="Z177" s="1257"/>
      <c r="AA177" s="1257"/>
      <c r="AB177" s="1257"/>
      <c r="AC177" s="1257"/>
      <c r="AD177" s="1257"/>
      <c r="AE177" s="1257"/>
      <c r="AF177" s="1257"/>
      <c r="AG177" s="1257"/>
      <c r="AH177" s="1257"/>
      <c r="AI177" s="1257"/>
      <c r="AJ177" s="1257"/>
      <c r="AK177" s="1257"/>
      <c r="AL177" s="1258"/>
      <c r="AM177" s="50"/>
      <c r="AN177" s="50"/>
      <c r="AO177" s="50"/>
      <c r="AP177" s="50"/>
      <c r="AQ177" s="51"/>
      <c r="AR177" s="160"/>
      <c r="AS177" s="40"/>
      <c r="AT177" s="41"/>
      <c r="AU177" s="151"/>
      <c r="AV177" s="171"/>
      <c r="AW177" s="219"/>
      <c r="AX177" s="42"/>
      <c r="AY177" s="42"/>
      <c r="AZ177" s="42"/>
      <c r="BA177" s="42"/>
      <c r="BB177" s="538"/>
    </row>
    <row r="178" spans="1:54" s="48" customFormat="1" ht="28.15" customHeight="1" thickBot="1">
      <c r="A178" s="49"/>
      <c r="B178" s="853" t="s">
        <v>766</v>
      </c>
      <c r="C178" s="854"/>
      <c r="D178" s="854"/>
      <c r="E178" s="854"/>
      <c r="F178" s="854"/>
      <c r="G178" s="854"/>
      <c r="H178" s="854"/>
      <c r="I178" s="854"/>
      <c r="J178" s="854"/>
      <c r="K178" s="854"/>
      <c r="L178" s="1254"/>
      <c r="M178" s="1254"/>
      <c r="N178" s="1255"/>
      <c r="O178" s="91" t="s">
        <v>1177</v>
      </c>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50"/>
      <c r="AN178" s="50"/>
      <c r="AO178" s="50"/>
      <c r="AP178" s="50"/>
      <c r="AQ178" s="75" t="s">
        <v>1008</v>
      </c>
      <c r="AR178" s="160"/>
      <c r="AS178" s="40"/>
      <c r="AT178" s="41"/>
      <c r="AU178" s="151"/>
      <c r="AV178" s="171"/>
      <c r="AW178" s="219"/>
      <c r="AX178" s="42"/>
      <c r="AY178" s="42"/>
      <c r="AZ178" s="42"/>
      <c r="BA178" s="42"/>
      <c r="BB178" s="538"/>
    </row>
    <row r="179" spans="1:54" s="63" customFormat="1" ht="28.15" customHeight="1" thickBot="1">
      <c r="A179" s="49"/>
      <c r="B179" s="1292"/>
      <c r="C179" s="1292"/>
      <c r="D179" s="1292"/>
      <c r="E179" s="1292"/>
      <c r="F179" s="1292"/>
      <c r="G179" s="1292"/>
      <c r="H179" s="1292"/>
      <c r="I179" s="1292"/>
      <c r="J179" s="1292"/>
      <c r="K179" s="1292"/>
      <c r="L179" s="1292"/>
      <c r="M179" s="1292"/>
      <c r="N179" s="1292"/>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49"/>
      <c r="AN179" s="49"/>
      <c r="AO179" s="50"/>
      <c r="AP179" s="50"/>
      <c r="AQ179" s="51"/>
      <c r="AR179" s="160"/>
      <c r="AS179" s="40"/>
      <c r="AT179" s="41"/>
      <c r="AU179" s="151"/>
      <c r="AV179" s="171"/>
      <c r="AW179" s="219"/>
      <c r="AX179" s="42"/>
      <c r="AY179" s="42"/>
      <c r="AZ179" s="42"/>
      <c r="BA179" s="42"/>
      <c r="BB179" s="537"/>
    </row>
    <row r="180" spans="1:54" s="36" customFormat="1" ht="28.15" customHeight="1" thickBot="1">
      <c r="A180" s="49"/>
      <c r="B180" s="1004" t="str">
        <f>様式５!C16</f>
        <v>⑤資本金(千円)</v>
      </c>
      <c r="C180" s="1005"/>
      <c r="D180" s="1005"/>
      <c r="E180" s="1005"/>
      <c r="F180" s="1005"/>
      <c r="G180" s="1005"/>
      <c r="H180" s="1005"/>
      <c r="I180" s="1005"/>
      <c r="J180" s="1005"/>
      <c r="K180" s="1006"/>
      <c r="L180" s="909" t="str">
        <f>SUBSTITUTE(様式５!C17,"記入","入力")</f>
        <v>⑴千円未満の端数を、切り捨てて入力
⑵個人事業主は、入力不要</v>
      </c>
      <c r="M180" s="897"/>
      <c r="N180" s="897"/>
      <c r="O180" s="897"/>
      <c r="P180" s="897"/>
      <c r="Q180" s="897"/>
      <c r="R180" s="897"/>
      <c r="S180" s="897"/>
      <c r="T180" s="897"/>
      <c r="U180" s="897"/>
      <c r="V180" s="897"/>
      <c r="W180" s="897"/>
      <c r="X180" s="897"/>
      <c r="Y180" s="897"/>
      <c r="Z180" s="897"/>
      <c r="AA180" s="897"/>
      <c r="AB180" s="897"/>
      <c r="AC180" s="897"/>
      <c r="AD180" s="897"/>
      <c r="AE180" s="897"/>
      <c r="AF180" s="897"/>
      <c r="AG180" s="897"/>
      <c r="AH180" s="897"/>
      <c r="AI180" s="897"/>
      <c r="AJ180" s="897"/>
      <c r="AK180" s="897"/>
      <c r="AL180" s="898"/>
      <c r="AM180" s="49"/>
      <c r="AN180" s="49"/>
      <c r="AO180" s="50"/>
      <c r="AP180" s="93"/>
      <c r="AQ180" s="94"/>
      <c r="AR180" s="165"/>
      <c r="AS180" s="40"/>
      <c r="AT180" s="41"/>
      <c r="AU180" s="151"/>
      <c r="AV180" s="171"/>
      <c r="AW180" s="219"/>
      <c r="AX180" s="42"/>
      <c r="AY180" s="42"/>
      <c r="AZ180" s="42"/>
      <c r="BA180" s="42"/>
      <c r="BB180" s="535"/>
    </row>
    <row r="181" spans="1:54" s="36" customFormat="1" ht="28.15" customHeight="1" thickBot="1">
      <c r="A181" s="49"/>
      <c r="B181" s="1010"/>
      <c r="C181" s="1011"/>
      <c r="D181" s="1011"/>
      <c r="E181" s="1011"/>
      <c r="F181" s="1011"/>
      <c r="G181" s="1011"/>
      <c r="H181" s="1011"/>
      <c r="I181" s="1011"/>
      <c r="J181" s="1011"/>
      <c r="K181" s="1012"/>
      <c r="L181" s="1251"/>
      <c r="M181" s="1252"/>
      <c r="N181" s="1252"/>
      <c r="O181" s="1252"/>
      <c r="P181" s="1252"/>
      <c r="Q181" s="1252"/>
      <c r="R181" s="1252"/>
      <c r="S181" s="1252"/>
      <c r="T181" s="1252"/>
      <c r="U181" s="1253"/>
      <c r="V181" s="91" t="s">
        <v>21</v>
      </c>
      <c r="W181" s="95"/>
      <c r="X181" s="95"/>
      <c r="Y181" s="95"/>
      <c r="Z181" s="95"/>
      <c r="AA181" s="95"/>
      <c r="AB181" s="95"/>
      <c r="AC181" s="95"/>
      <c r="AD181" s="95"/>
      <c r="AE181" s="95"/>
      <c r="AF181" s="95"/>
      <c r="AG181" s="95"/>
      <c r="AH181" s="95"/>
      <c r="AI181" s="95"/>
      <c r="AJ181" s="95"/>
      <c r="AK181" s="95"/>
      <c r="AL181" s="95"/>
      <c r="AM181" s="49"/>
      <c r="AN181" s="49"/>
      <c r="AO181" s="50"/>
      <c r="AP181" s="93"/>
      <c r="AQ181" s="75" t="s">
        <v>1210</v>
      </c>
      <c r="AR181" s="165"/>
      <c r="AS181" s="40"/>
      <c r="AT181" s="41"/>
      <c r="AU181" s="151"/>
      <c r="AV181" s="171"/>
      <c r="AW181" s="219"/>
      <c r="AX181" s="42"/>
      <c r="AY181" s="42"/>
      <c r="AZ181" s="42"/>
      <c r="BA181" s="42"/>
      <c r="BB181" s="535"/>
    </row>
    <row r="182" spans="1:54" s="36" customFormat="1" ht="28.15" customHeight="1" thickBot="1">
      <c r="A182" s="50"/>
      <c r="B182" s="96"/>
      <c r="C182" s="96"/>
      <c r="D182" s="96"/>
      <c r="E182" s="96"/>
      <c r="F182" s="96"/>
      <c r="G182" s="96"/>
      <c r="H182" s="96"/>
      <c r="I182" s="96"/>
      <c r="J182" s="96"/>
      <c r="K182" s="96"/>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93"/>
      <c r="AQ182" s="94"/>
      <c r="AR182" s="165"/>
      <c r="AS182" s="40"/>
      <c r="AT182" s="41"/>
      <c r="AU182" s="151"/>
      <c r="AV182" s="171"/>
      <c r="AW182" s="219"/>
      <c r="AX182" s="42"/>
      <c r="AY182" s="42"/>
      <c r="AZ182" s="42"/>
      <c r="BA182" s="42"/>
      <c r="BB182" s="535"/>
    </row>
    <row r="183" spans="1:54" s="36" customFormat="1" ht="28.15" customHeight="1">
      <c r="A183" s="49"/>
      <c r="B183" s="1004" t="str">
        <f>様式５!Z16</f>
        <v>⑥自己資本額(千円)</v>
      </c>
      <c r="C183" s="1005"/>
      <c r="D183" s="1005"/>
      <c r="E183" s="1005"/>
      <c r="F183" s="1005"/>
      <c r="G183" s="1005"/>
      <c r="H183" s="1005"/>
      <c r="I183" s="1005"/>
      <c r="J183" s="1005"/>
      <c r="K183" s="1006"/>
      <c r="L183" s="1259" t="str">
        <f>SUBSTITUTE(様式５!Z17,"記入","入力")</f>
        <v>⑴千円未満の端数を、切り捨てて入力
⑵－（マイナス）の場合は、－を頭につける
⑶値が存在しない場合は、０と入力</v>
      </c>
      <c r="M183" s="1259"/>
      <c r="N183" s="1259"/>
      <c r="O183" s="1259"/>
      <c r="P183" s="1259"/>
      <c r="Q183" s="1259"/>
      <c r="R183" s="1259"/>
      <c r="S183" s="1259"/>
      <c r="T183" s="1259"/>
      <c r="U183" s="1259"/>
      <c r="V183" s="1259"/>
      <c r="W183" s="1259"/>
      <c r="X183" s="1259"/>
      <c r="Y183" s="1259"/>
      <c r="Z183" s="1259"/>
      <c r="AA183" s="1259"/>
      <c r="AB183" s="1259"/>
      <c r="AC183" s="1259"/>
      <c r="AD183" s="1259"/>
      <c r="AE183" s="1259"/>
      <c r="AF183" s="1259"/>
      <c r="AG183" s="1259"/>
      <c r="AH183" s="1259"/>
      <c r="AI183" s="1259"/>
      <c r="AJ183" s="1259"/>
      <c r="AK183" s="1259"/>
      <c r="AL183" s="1260"/>
      <c r="AM183" s="49"/>
      <c r="AN183" s="49"/>
      <c r="AO183" s="50"/>
      <c r="AP183" s="53"/>
      <c r="AQ183" s="54"/>
      <c r="AR183" s="161"/>
      <c r="AS183" s="40"/>
      <c r="AT183" s="41"/>
      <c r="AU183" s="151"/>
      <c r="AV183" s="171"/>
      <c r="AW183" s="219"/>
      <c r="AX183" s="42"/>
      <c r="AY183" s="42"/>
      <c r="AZ183" s="42"/>
      <c r="BA183" s="42"/>
      <c r="BB183" s="535"/>
    </row>
    <row r="184" spans="1:54" s="36" customFormat="1" ht="28.15" customHeight="1" thickBot="1">
      <c r="A184" s="49"/>
      <c r="B184" s="1007"/>
      <c r="C184" s="1008"/>
      <c r="D184" s="1008"/>
      <c r="E184" s="1008"/>
      <c r="F184" s="1008"/>
      <c r="G184" s="1008"/>
      <c r="H184" s="1008"/>
      <c r="I184" s="1008"/>
      <c r="J184" s="1008"/>
      <c r="K184" s="1009"/>
      <c r="L184" s="1261"/>
      <c r="M184" s="1261"/>
      <c r="N184" s="1261"/>
      <c r="O184" s="1261"/>
      <c r="P184" s="1261"/>
      <c r="Q184" s="1261"/>
      <c r="R184" s="1261"/>
      <c r="S184" s="1261"/>
      <c r="T184" s="1261"/>
      <c r="U184" s="1261"/>
      <c r="V184" s="1262"/>
      <c r="W184" s="1262"/>
      <c r="X184" s="1262"/>
      <c r="Y184" s="1262"/>
      <c r="Z184" s="1262"/>
      <c r="AA184" s="1262"/>
      <c r="AB184" s="1262"/>
      <c r="AC184" s="1262"/>
      <c r="AD184" s="1262"/>
      <c r="AE184" s="1262"/>
      <c r="AF184" s="1262"/>
      <c r="AG184" s="1262"/>
      <c r="AH184" s="1262"/>
      <c r="AI184" s="1262"/>
      <c r="AJ184" s="1262"/>
      <c r="AK184" s="1262"/>
      <c r="AL184" s="1263"/>
      <c r="AM184" s="49"/>
      <c r="AN184" s="49"/>
      <c r="AO184" s="50"/>
      <c r="AP184" s="53"/>
      <c r="AQ184" s="54"/>
      <c r="AR184" s="161"/>
      <c r="AS184" s="40"/>
      <c r="AT184" s="41"/>
      <c r="AU184" s="151"/>
      <c r="AV184" s="171"/>
      <c r="AW184" s="219"/>
      <c r="AX184" s="42"/>
      <c r="AY184" s="42"/>
      <c r="AZ184" s="42"/>
      <c r="BA184" s="42"/>
      <c r="BB184" s="535"/>
    </row>
    <row r="185" spans="1:54" s="36" customFormat="1" ht="28.15" customHeight="1" thickBot="1">
      <c r="A185" s="49"/>
      <c r="B185" s="1010"/>
      <c r="C185" s="1011"/>
      <c r="D185" s="1011"/>
      <c r="E185" s="1011"/>
      <c r="F185" s="1011"/>
      <c r="G185" s="1011"/>
      <c r="H185" s="1011"/>
      <c r="I185" s="1011"/>
      <c r="J185" s="1011"/>
      <c r="K185" s="1012"/>
      <c r="L185" s="1308"/>
      <c r="M185" s="1309"/>
      <c r="N185" s="1309"/>
      <c r="O185" s="1309"/>
      <c r="P185" s="1309"/>
      <c r="Q185" s="1309"/>
      <c r="R185" s="1309"/>
      <c r="S185" s="1309"/>
      <c r="T185" s="1309"/>
      <c r="U185" s="1310"/>
      <c r="V185" s="50" t="s">
        <v>21</v>
      </c>
      <c r="W185" s="84"/>
      <c r="X185" s="86"/>
      <c r="Y185" s="86"/>
      <c r="Z185" s="86"/>
      <c r="AA185" s="86"/>
      <c r="AB185" s="86"/>
      <c r="AC185" s="86"/>
      <c r="AD185" s="86"/>
      <c r="AE185" s="86"/>
      <c r="AF185" s="86"/>
      <c r="AG185" s="86"/>
      <c r="AH185" s="86"/>
      <c r="AI185" s="86"/>
      <c r="AJ185" s="86"/>
      <c r="AK185" s="86"/>
      <c r="AL185" s="86"/>
      <c r="AM185" s="49"/>
      <c r="AN185" s="49"/>
      <c r="AO185" s="50"/>
      <c r="AP185" s="53"/>
      <c r="AQ185" s="75" t="s">
        <v>1210</v>
      </c>
      <c r="AR185" s="161"/>
      <c r="AS185" s="40"/>
      <c r="AT185" s="41">
        <f>LEN(L185)</f>
        <v>0</v>
      </c>
      <c r="AU185" s="151"/>
      <c r="AV185" s="171"/>
      <c r="AW185" s="219"/>
      <c r="AX185" s="42"/>
      <c r="AY185" s="42"/>
      <c r="AZ185" s="42"/>
      <c r="BA185" s="42"/>
      <c r="BB185" s="535"/>
    </row>
    <row r="186" spans="1:54" s="36" customFormat="1" ht="28.15" customHeight="1" thickBot="1">
      <c r="A186" s="49"/>
      <c r="B186" s="97"/>
      <c r="C186" s="97"/>
      <c r="D186" s="97"/>
      <c r="E186" s="97"/>
      <c r="F186" s="97"/>
      <c r="G186" s="97"/>
      <c r="H186" s="97"/>
      <c r="I186" s="97"/>
      <c r="J186" s="97"/>
      <c r="K186" s="97"/>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49"/>
      <c r="AN186" s="49"/>
      <c r="AO186" s="50"/>
      <c r="AP186" s="53">
        <f>IF(L185&gt;0,L185,L185*(-1))</f>
        <v>0</v>
      </c>
      <c r="AQ186" s="54" t="str">
        <f>IF(入力シート!$AP$186="","",MID(TEXT(入力シート!$AP$186,"??????????"),COLUMN(B$1)/2,1))</f>
        <v xml:space="preserve"> </v>
      </c>
      <c r="AR186" s="54" t="str">
        <f>IF(入力シート!$AP$186="","",MID(TEXT(入力シート!$AP$186,"??????????"),COLUMN(D$1)/2,1))</f>
        <v xml:space="preserve"> </v>
      </c>
      <c r="AS186" s="54" t="str">
        <f>IF(入力シート!$AP$186="","",MID(TEXT(入力シート!$AP$186,"??????????"),COLUMN(F$1)/2,1))</f>
        <v xml:space="preserve"> </v>
      </c>
      <c r="AT186" s="54" t="str">
        <f>IF(入力シート!$AP$186="","",MID(TEXT(入力シート!$AP$186,"??????????"),COLUMN(H$1)/2,1))</f>
        <v xml:space="preserve"> </v>
      </c>
      <c r="AU186" s="54" t="str">
        <f>IF(入力シート!$AP$186="","",MID(TEXT(入力シート!$AP$186,"??????????"),COLUMN(J$1)/2,1))</f>
        <v xml:space="preserve"> </v>
      </c>
      <c r="AV186" s="54" t="str">
        <f>IF(入力シート!$AP$186="","",MID(TEXT(入力シート!$AP$186,"??????????"),COLUMN(L$1)/2,1))</f>
        <v xml:space="preserve"> </v>
      </c>
      <c r="AW186" s="54" t="str">
        <f>IF(入力シート!$AP$186="","",MID(TEXT(入力シート!$AP$186,"??????????"),COLUMN(N$1)/2,1))</f>
        <v xml:space="preserve"> </v>
      </c>
      <c r="AX186" s="54" t="str">
        <f>IF(入力シート!$AP$186="","",MID(TEXT(入力シート!$AP$186,"??????????"),COLUMN(P$1)/2,1))</f>
        <v xml:space="preserve"> </v>
      </c>
      <c r="AY186" s="54" t="str">
        <f>IF(入力シート!$AP$186="","",MID(TEXT(入力シート!$AP$186,"??????????"),COLUMN(R$1)/2,1))</f>
        <v xml:space="preserve"> </v>
      </c>
      <c r="AZ186" s="54" t="str">
        <f>IF(入力シート!$AP$186="","",MID(TEXT(入力シート!$AP$186,"??????????"),COLUMN(T$1)/2,1))</f>
        <v xml:space="preserve"> </v>
      </c>
      <c r="BA186" s="42"/>
      <c r="BB186" s="535"/>
    </row>
    <row r="187" spans="1:54" s="63" customFormat="1" ht="28.15" customHeight="1" thickBot="1">
      <c r="A187" s="49"/>
      <c r="B187" s="1004" t="str">
        <f>様式５!AW16</f>
        <v>⑦総資産額（千円）</v>
      </c>
      <c r="C187" s="1005"/>
      <c r="D187" s="1005"/>
      <c r="E187" s="1005"/>
      <c r="F187" s="1005"/>
      <c r="G187" s="1005"/>
      <c r="H187" s="1005"/>
      <c r="I187" s="1005"/>
      <c r="J187" s="1005"/>
      <c r="K187" s="1006"/>
      <c r="L187" s="909" t="str">
        <f>SUBSTITUTE(様式５!AW17,"記入","入力")</f>
        <v>直近決算の貸借対照表の数値を、千円未満の端数を切り捨てて入力</v>
      </c>
      <c r="M187" s="897"/>
      <c r="N187" s="897"/>
      <c r="O187" s="897"/>
      <c r="P187" s="897"/>
      <c r="Q187" s="897"/>
      <c r="R187" s="897"/>
      <c r="S187" s="897"/>
      <c r="T187" s="897"/>
      <c r="U187" s="897"/>
      <c r="V187" s="897"/>
      <c r="W187" s="897"/>
      <c r="X187" s="897"/>
      <c r="Y187" s="897"/>
      <c r="Z187" s="897"/>
      <c r="AA187" s="897"/>
      <c r="AB187" s="897"/>
      <c r="AC187" s="897"/>
      <c r="AD187" s="897"/>
      <c r="AE187" s="897"/>
      <c r="AF187" s="897"/>
      <c r="AG187" s="897"/>
      <c r="AH187" s="897"/>
      <c r="AI187" s="897"/>
      <c r="AJ187" s="897"/>
      <c r="AK187" s="897"/>
      <c r="AL187" s="898"/>
      <c r="AM187" s="49"/>
      <c r="AN187" s="49"/>
      <c r="AO187" s="50"/>
      <c r="AP187" s="50"/>
      <c r="AQ187" s="51"/>
      <c r="AR187" s="160"/>
      <c r="AS187" s="40"/>
      <c r="AT187" s="41"/>
      <c r="AU187" s="151"/>
      <c r="AV187" s="171"/>
      <c r="AW187" s="219"/>
      <c r="AX187" s="42"/>
      <c r="AY187" s="42"/>
      <c r="AZ187" s="42"/>
      <c r="BA187" s="42"/>
      <c r="BB187" s="537"/>
    </row>
    <row r="188" spans="1:54" s="63" customFormat="1" ht="28.15" customHeight="1" thickBot="1">
      <c r="A188" s="49"/>
      <c r="B188" s="1010"/>
      <c r="C188" s="1011"/>
      <c r="D188" s="1011"/>
      <c r="E188" s="1011"/>
      <c r="F188" s="1011"/>
      <c r="G188" s="1011"/>
      <c r="H188" s="1011"/>
      <c r="I188" s="1011"/>
      <c r="J188" s="1011"/>
      <c r="K188" s="1012"/>
      <c r="L188" s="1255"/>
      <c r="M188" s="1280"/>
      <c r="N188" s="1280"/>
      <c r="O188" s="1280"/>
      <c r="P188" s="1280"/>
      <c r="Q188" s="1280"/>
      <c r="R188" s="1280"/>
      <c r="S188" s="1280"/>
      <c r="T188" s="1280"/>
      <c r="U188" s="1281"/>
      <c r="V188" s="91" t="s">
        <v>21</v>
      </c>
      <c r="W188" s="95"/>
      <c r="X188" s="95"/>
      <c r="Y188" s="95"/>
      <c r="Z188" s="95"/>
      <c r="AA188" s="95"/>
      <c r="AB188" s="95"/>
      <c r="AC188" s="95"/>
      <c r="AD188" s="95"/>
      <c r="AE188" s="95"/>
      <c r="AF188" s="95"/>
      <c r="AG188" s="95"/>
      <c r="AH188" s="95"/>
      <c r="AI188" s="95"/>
      <c r="AJ188" s="95"/>
      <c r="AK188" s="95"/>
      <c r="AL188" s="95"/>
      <c r="AM188" s="49"/>
      <c r="AN188" s="49"/>
      <c r="AO188" s="50"/>
      <c r="AP188" s="50"/>
      <c r="AQ188" s="75" t="s">
        <v>1210</v>
      </c>
      <c r="AR188" s="160"/>
      <c r="AS188" s="40"/>
      <c r="AT188" s="41"/>
      <c r="AU188" s="151"/>
      <c r="AV188" s="171"/>
      <c r="AW188" s="219"/>
      <c r="AX188" s="42"/>
      <c r="AY188" s="42"/>
      <c r="AZ188" s="42"/>
      <c r="BA188" s="42"/>
      <c r="BB188" s="537"/>
    </row>
    <row r="189" spans="1:54" s="63" customFormat="1" ht="28.15" customHeight="1" thickBot="1">
      <c r="A189" s="50"/>
      <c r="B189" s="96"/>
      <c r="C189" s="96"/>
      <c r="D189" s="96"/>
      <c r="E189" s="96"/>
      <c r="F189" s="96"/>
      <c r="G189" s="96"/>
      <c r="H189" s="96"/>
      <c r="I189" s="96"/>
      <c r="J189" s="96"/>
      <c r="K189" s="96"/>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1"/>
      <c r="AR189" s="160"/>
      <c r="AS189" s="40"/>
      <c r="AT189" s="41"/>
      <c r="AU189" s="151"/>
      <c r="AV189" s="171"/>
      <c r="AW189" s="219"/>
      <c r="AX189" s="42"/>
      <c r="AY189" s="42"/>
      <c r="AZ189" s="42"/>
      <c r="BA189" s="42"/>
      <c r="BB189" s="537"/>
    </row>
    <row r="190" spans="1:54" s="63" customFormat="1" ht="28.15" customHeight="1" thickBot="1">
      <c r="A190" s="49"/>
      <c r="B190" s="1004" t="str">
        <f>様式５!C21</f>
        <v>⑧流動資産（千円）</v>
      </c>
      <c r="C190" s="1005"/>
      <c r="D190" s="1005"/>
      <c r="E190" s="1005"/>
      <c r="F190" s="1005"/>
      <c r="G190" s="1005"/>
      <c r="H190" s="1005"/>
      <c r="I190" s="1005"/>
      <c r="J190" s="1005"/>
      <c r="K190" s="1006"/>
      <c r="L190" s="897" t="str">
        <f>SUBSTITUTE(様式５!C22,"記入","入力")</f>
        <v>直近決算の貸借対照表の数値を、千円未満の端数を切り捨てて入力</v>
      </c>
      <c r="M190" s="897"/>
      <c r="N190" s="897"/>
      <c r="O190" s="897"/>
      <c r="P190" s="897"/>
      <c r="Q190" s="897"/>
      <c r="R190" s="897"/>
      <c r="S190" s="897"/>
      <c r="T190" s="897"/>
      <c r="U190" s="897"/>
      <c r="V190" s="910"/>
      <c r="W190" s="910"/>
      <c r="X190" s="910"/>
      <c r="Y190" s="910"/>
      <c r="Z190" s="910"/>
      <c r="AA190" s="910"/>
      <c r="AB190" s="910"/>
      <c r="AC190" s="910"/>
      <c r="AD190" s="910"/>
      <c r="AE190" s="910"/>
      <c r="AF190" s="910"/>
      <c r="AG190" s="910"/>
      <c r="AH190" s="910"/>
      <c r="AI190" s="910"/>
      <c r="AJ190" s="910"/>
      <c r="AK190" s="910"/>
      <c r="AL190" s="911"/>
      <c r="AM190" s="49"/>
      <c r="AN190" s="49"/>
      <c r="AO190" s="50"/>
      <c r="AP190" s="50"/>
      <c r="AQ190" s="51"/>
      <c r="AR190" s="160"/>
      <c r="AS190" s="40"/>
      <c r="AT190" s="41"/>
      <c r="AU190" s="151"/>
      <c r="AV190" s="171"/>
      <c r="AW190" s="219"/>
      <c r="AX190" s="42"/>
      <c r="AY190" s="42"/>
      <c r="AZ190" s="42"/>
      <c r="BA190" s="42"/>
      <c r="BB190" s="537"/>
    </row>
    <row r="191" spans="1:54" s="63" customFormat="1" ht="28.15" customHeight="1" thickBot="1">
      <c r="A191" s="49"/>
      <c r="B191" s="1010"/>
      <c r="C191" s="1011"/>
      <c r="D191" s="1011"/>
      <c r="E191" s="1011"/>
      <c r="F191" s="1011"/>
      <c r="G191" s="1011"/>
      <c r="H191" s="1011"/>
      <c r="I191" s="1011"/>
      <c r="J191" s="1011"/>
      <c r="K191" s="1012"/>
      <c r="L191" s="1280"/>
      <c r="M191" s="1280"/>
      <c r="N191" s="1280"/>
      <c r="O191" s="1280"/>
      <c r="P191" s="1280"/>
      <c r="Q191" s="1280"/>
      <c r="R191" s="1280"/>
      <c r="S191" s="1280"/>
      <c r="T191" s="1280"/>
      <c r="U191" s="1281"/>
      <c r="V191" s="50" t="s">
        <v>21</v>
      </c>
      <c r="W191" s="84"/>
      <c r="X191" s="84"/>
      <c r="Y191" s="84"/>
      <c r="Z191" s="84"/>
      <c r="AA191" s="84"/>
      <c r="AB191" s="84"/>
      <c r="AC191" s="84"/>
      <c r="AD191" s="84"/>
      <c r="AE191" s="84"/>
      <c r="AF191" s="84"/>
      <c r="AG191" s="84"/>
      <c r="AH191" s="84"/>
      <c r="AI191" s="84"/>
      <c r="AJ191" s="84"/>
      <c r="AK191" s="84"/>
      <c r="AL191" s="84"/>
      <c r="AM191" s="49"/>
      <c r="AN191" s="49"/>
      <c r="AO191" s="50"/>
      <c r="AP191" s="50"/>
      <c r="AQ191" s="75" t="s">
        <v>1210</v>
      </c>
      <c r="AR191" s="160"/>
      <c r="AS191" s="40"/>
      <c r="AT191" s="41"/>
      <c r="AU191" s="151"/>
      <c r="AV191" s="171"/>
      <c r="AW191" s="219"/>
      <c r="AX191" s="42"/>
      <c r="AY191" s="42"/>
      <c r="AZ191" s="42"/>
      <c r="BA191" s="42"/>
      <c r="BB191" s="537"/>
    </row>
    <row r="192" spans="1:54" s="63" customFormat="1" ht="28.15" customHeight="1" thickBot="1">
      <c r="A192" s="50"/>
      <c r="B192" s="96"/>
      <c r="C192" s="96"/>
      <c r="D192" s="96"/>
      <c r="E192" s="96"/>
      <c r="F192" s="96"/>
      <c r="G192" s="96"/>
      <c r="H192" s="96"/>
      <c r="I192" s="96"/>
      <c r="J192" s="96"/>
      <c r="K192" s="96"/>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1"/>
      <c r="AR192" s="160"/>
      <c r="AS192" s="40"/>
      <c r="AT192" s="41"/>
      <c r="AU192" s="151"/>
      <c r="AV192" s="171"/>
      <c r="AW192" s="219"/>
      <c r="AX192" s="42"/>
      <c r="AY192" s="42"/>
      <c r="AZ192" s="42"/>
      <c r="BA192" s="42"/>
      <c r="BB192" s="537"/>
    </row>
    <row r="193" spans="1:54" s="63" customFormat="1" ht="28.15" customHeight="1" thickBot="1">
      <c r="A193" s="49"/>
      <c r="B193" s="1004" t="str">
        <f>様式５!Z21</f>
        <v>⑨流動負債（千円）</v>
      </c>
      <c r="C193" s="1005"/>
      <c r="D193" s="1005"/>
      <c r="E193" s="1005"/>
      <c r="F193" s="1005"/>
      <c r="G193" s="1005"/>
      <c r="H193" s="1005"/>
      <c r="I193" s="1005"/>
      <c r="J193" s="1005"/>
      <c r="K193" s="1006"/>
      <c r="L193" s="897" t="str">
        <f>SUBSTITUTE(様式５!Z22,"記入","入力")</f>
        <v>直近決算の貸借対照表の数値を、千円未満の端数を切り捨てて入力</v>
      </c>
      <c r="M193" s="897"/>
      <c r="N193" s="897"/>
      <c r="O193" s="897"/>
      <c r="P193" s="897"/>
      <c r="Q193" s="897"/>
      <c r="R193" s="897"/>
      <c r="S193" s="897"/>
      <c r="T193" s="897"/>
      <c r="U193" s="897"/>
      <c r="V193" s="910"/>
      <c r="W193" s="910"/>
      <c r="X193" s="910"/>
      <c r="Y193" s="910"/>
      <c r="Z193" s="910"/>
      <c r="AA193" s="910"/>
      <c r="AB193" s="910"/>
      <c r="AC193" s="910"/>
      <c r="AD193" s="910"/>
      <c r="AE193" s="910"/>
      <c r="AF193" s="910"/>
      <c r="AG193" s="910"/>
      <c r="AH193" s="910"/>
      <c r="AI193" s="910"/>
      <c r="AJ193" s="910"/>
      <c r="AK193" s="910"/>
      <c r="AL193" s="911"/>
      <c r="AM193" s="49"/>
      <c r="AN193" s="49"/>
      <c r="AO193" s="50"/>
      <c r="AP193" s="50"/>
      <c r="AQ193" s="51"/>
      <c r="AR193" s="160"/>
      <c r="AS193" s="40"/>
      <c r="AT193" s="41"/>
      <c r="AU193" s="151"/>
      <c r="AV193" s="171"/>
      <c r="AW193" s="219"/>
      <c r="AX193" s="42"/>
      <c r="AY193" s="42"/>
      <c r="AZ193" s="42"/>
      <c r="BA193" s="42"/>
      <c r="BB193" s="537"/>
    </row>
    <row r="194" spans="1:54" s="63" customFormat="1" ht="28.15" customHeight="1" thickBot="1">
      <c r="A194" s="49"/>
      <c r="B194" s="1010"/>
      <c r="C194" s="1011"/>
      <c r="D194" s="1011"/>
      <c r="E194" s="1011"/>
      <c r="F194" s="1011"/>
      <c r="G194" s="1011"/>
      <c r="H194" s="1011"/>
      <c r="I194" s="1011"/>
      <c r="J194" s="1011"/>
      <c r="K194" s="1012"/>
      <c r="L194" s="1280"/>
      <c r="M194" s="1280"/>
      <c r="N194" s="1280"/>
      <c r="O194" s="1280"/>
      <c r="P194" s="1280"/>
      <c r="Q194" s="1280"/>
      <c r="R194" s="1280"/>
      <c r="S194" s="1280"/>
      <c r="T194" s="1280"/>
      <c r="U194" s="1281"/>
      <c r="V194" s="50" t="s">
        <v>21</v>
      </c>
      <c r="W194" s="84"/>
      <c r="X194" s="84"/>
      <c r="Y194" s="84"/>
      <c r="Z194" s="84"/>
      <c r="AA194" s="84"/>
      <c r="AB194" s="84"/>
      <c r="AC194" s="84"/>
      <c r="AD194" s="84"/>
      <c r="AE194" s="84"/>
      <c r="AF194" s="84"/>
      <c r="AG194" s="84"/>
      <c r="AH194" s="84"/>
      <c r="AI194" s="84"/>
      <c r="AJ194" s="84"/>
      <c r="AK194" s="84"/>
      <c r="AL194" s="84"/>
      <c r="AM194" s="49"/>
      <c r="AN194" s="49"/>
      <c r="AO194" s="50"/>
      <c r="AP194" s="50"/>
      <c r="AQ194" s="75" t="s">
        <v>1008</v>
      </c>
      <c r="AR194" s="160"/>
      <c r="AS194" s="40"/>
      <c r="AT194" s="41"/>
      <c r="AU194" s="151"/>
      <c r="AV194" s="171"/>
      <c r="AW194" s="219"/>
      <c r="AX194" s="42"/>
      <c r="AY194" s="42"/>
      <c r="AZ194" s="42"/>
      <c r="BA194" s="42"/>
      <c r="BB194" s="537"/>
    </row>
    <row r="195" spans="1:54" s="48" customFormat="1" ht="28.15" customHeight="1" thickBot="1">
      <c r="A195" s="50"/>
      <c r="B195" s="101"/>
      <c r="C195" s="101"/>
      <c r="D195" s="101"/>
      <c r="E195" s="101"/>
      <c r="F195" s="101"/>
      <c r="G195" s="101"/>
      <c r="H195" s="101"/>
      <c r="I195" s="101"/>
      <c r="J195" s="101"/>
      <c r="K195" s="101"/>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49"/>
      <c r="AQ195" s="99"/>
      <c r="AR195" s="166"/>
      <c r="AS195" s="40"/>
      <c r="AT195" s="41"/>
      <c r="AU195" s="151"/>
      <c r="AV195" s="171"/>
      <c r="AW195" s="219"/>
      <c r="AX195" s="42"/>
      <c r="AY195" s="42"/>
      <c r="AZ195" s="42"/>
      <c r="BA195" s="42"/>
      <c r="BB195" s="538"/>
    </row>
    <row r="196" spans="1:54" s="36" customFormat="1" ht="28.15" customHeight="1">
      <c r="A196" s="49"/>
      <c r="B196" s="1075" t="str">
        <f>様式５!C28</f>
        <v>⑩直近決算売上額（千円）</v>
      </c>
      <c r="C196" s="1076"/>
      <c r="D196" s="1076"/>
      <c r="E196" s="1076"/>
      <c r="F196" s="1076"/>
      <c r="G196" s="1076"/>
      <c r="H196" s="1076"/>
      <c r="I196" s="1076"/>
      <c r="J196" s="1076"/>
      <c r="K196" s="1076"/>
      <c r="L196" s="1282" t="str">
        <f>様式５!C29</f>
        <v>⑴提出した２期分の決算書類のうち、直近決算の書類から次の値を記入
　①法人の場合・・損益計算書の売上高                 
　②個人の場合
　　　青色申告・・所得税青色申告決算書の
　　　　　　　　　　 科目「売上（収入）金額」
　　　白色申告・・確定申告書の収入金額等欄の
　　　　　　　　　　 事業（営業等）の金額
⑵千円未満の端数を切り捨てて記入</v>
      </c>
      <c r="M196" s="1214"/>
      <c r="N196" s="1214"/>
      <c r="O196" s="1214"/>
      <c r="P196" s="1214"/>
      <c r="Q196" s="1214"/>
      <c r="R196" s="1214"/>
      <c r="S196" s="1214"/>
      <c r="T196" s="1214"/>
      <c r="U196" s="1214"/>
      <c r="V196" s="1214"/>
      <c r="W196" s="1214"/>
      <c r="X196" s="1214"/>
      <c r="Y196" s="1214"/>
      <c r="Z196" s="1214"/>
      <c r="AA196" s="1214"/>
      <c r="AB196" s="1214"/>
      <c r="AC196" s="1214"/>
      <c r="AD196" s="1214"/>
      <c r="AE196" s="1214"/>
      <c r="AF196" s="1214"/>
      <c r="AG196" s="1214"/>
      <c r="AH196" s="1214"/>
      <c r="AI196" s="1214"/>
      <c r="AJ196" s="1214"/>
      <c r="AK196" s="1214"/>
      <c r="AL196" s="1215"/>
      <c r="AM196" s="49"/>
      <c r="AN196" s="49"/>
      <c r="AO196" s="50"/>
      <c r="AP196" s="93"/>
      <c r="AQ196" s="94"/>
      <c r="AR196" s="165"/>
      <c r="AS196" s="40"/>
      <c r="AT196" s="41"/>
      <c r="AU196" s="151"/>
      <c r="AV196" s="171"/>
      <c r="AW196" s="219"/>
      <c r="AX196" s="42"/>
      <c r="AY196" s="42"/>
      <c r="AZ196" s="42"/>
      <c r="BA196" s="42"/>
      <c r="BB196" s="535"/>
    </row>
    <row r="197" spans="1:54" s="36" customFormat="1" ht="28.15" customHeight="1">
      <c r="A197" s="49"/>
      <c r="B197" s="1078"/>
      <c r="C197" s="1079"/>
      <c r="D197" s="1079"/>
      <c r="E197" s="1079"/>
      <c r="F197" s="1079"/>
      <c r="G197" s="1079"/>
      <c r="H197" s="1079"/>
      <c r="I197" s="1079"/>
      <c r="J197" s="1079"/>
      <c r="K197" s="1079"/>
      <c r="L197" s="1283"/>
      <c r="M197" s="1284"/>
      <c r="N197" s="1284"/>
      <c r="O197" s="1284"/>
      <c r="P197" s="1284"/>
      <c r="Q197" s="1284"/>
      <c r="R197" s="1284"/>
      <c r="S197" s="1284"/>
      <c r="T197" s="1284"/>
      <c r="U197" s="1284"/>
      <c r="V197" s="1284"/>
      <c r="W197" s="1284"/>
      <c r="X197" s="1284"/>
      <c r="Y197" s="1284"/>
      <c r="Z197" s="1284"/>
      <c r="AA197" s="1284"/>
      <c r="AB197" s="1284"/>
      <c r="AC197" s="1284"/>
      <c r="AD197" s="1284"/>
      <c r="AE197" s="1284"/>
      <c r="AF197" s="1284"/>
      <c r="AG197" s="1284"/>
      <c r="AH197" s="1284"/>
      <c r="AI197" s="1284"/>
      <c r="AJ197" s="1284"/>
      <c r="AK197" s="1284"/>
      <c r="AL197" s="1285"/>
      <c r="AM197" s="49"/>
      <c r="AN197" s="49"/>
      <c r="AO197" s="50"/>
      <c r="AP197" s="93"/>
      <c r="AQ197" s="94"/>
      <c r="AR197" s="165"/>
      <c r="AS197" s="40"/>
      <c r="AT197" s="41"/>
      <c r="AU197" s="151"/>
      <c r="AV197" s="171"/>
      <c r="AW197" s="219"/>
      <c r="AX197" s="42"/>
      <c r="AY197" s="42"/>
      <c r="AZ197" s="42"/>
      <c r="BA197" s="42"/>
      <c r="BB197" s="535"/>
    </row>
    <row r="198" spans="1:54" s="36" customFormat="1" ht="28.15" customHeight="1">
      <c r="A198" s="49"/>
      <c r="B198" s="1078"/>
      <c r="C198" s="1079"/>
      <c r="D198" s="1079"/>
      <c r="E198" s="1079"/>
      <c r="F198" s="1079"/>
      <c r="G198" s="1079"/>
      <c r="H198" s="1079"/>
      <c r="I198" s="1079"/>
      <c r="J198" s="1079"/>
      <c r="K198" s="1079"/>
      <c r="L198" s="1283"/>
      <c r="M198" s="1284"/>
      <c r="N198" s="1284"/>
      <c r="O198" s="1284"/>
      <c r="P198" s="1284"/>
      <c r="Q198" s="1284"/>
      <c r="R198" s="1284"/>
      <c r="S198" s="1284"/>
      <c r="T198" s="1284"/>
      <c r="U198" s="1284"/>
      <c r="V198" s="1284"/>
      <c r="W198" s="1284"/>
      <c r="X198" s="1284"/>
      <c r="Y198" s="1284"/>
      <c r="Z198" s="1284"/>
      <c r="AA198" s="1284"/>
      <c r="AB198" s="1284"/>
      <c r="AC198" s="1284"/>
      <c r="AD198" s="1284"/>
      <c r="AE198" s="1284"/>
      <c r="AF198" s="1284"/>
      <c r="AG198" s="1284"/>
      <c r="AH198" s="1284"/>
      <c r="AI198" s="1284"/>
      <c r="AJ198" s="1284"/>
      <c r="AK198" s="1284"/>
      <c r="AL198" s="1285"/>
      <c r="AM198" s="49"/>
      <c r="AN198" s="49"/>
      <c r="AO198" s="50"/>
      <c r="AP198" s="93"/>
      <c r="AQ198" s="94"/>
      <c r="AR198" s="165"/>
      <c r="AS198" s="40"/>
      <c r="AT198" s="41"/>
      <c r="AU198" s="151"/>
      <c r="AV198" s="171"/>
      <c r="AW198" s="219"/>
      <c r="AX198" s="42"/>
      <c r="AY198" s="42"/>
      <c r="AZ198" s="42"/>
      <c r="BA198" s="42"/>
      <c r="BB198" s="535"/>
    </row>
    <row r="199" spans="1:54" s="36" customFormat="1" ht="28.15" customHeight="1" thickBot="1">
      <c r="A199" s="49"/>
      <c r="B199" s="1078"/>
      <c r="C199" s="1079"/>
      <c r="D199" s="1079"/>
      <c r="E199" s="1079"/>
      <c r="F199" s="1079"/>
      <c r="G199" s="1079"/>
      <c r="H199" s="1079"/>
      <c r="I199" s="1079"/>
      <c r="J199" s="1079"/>
      <c r="K199" s="1079"/>
      <c r="L199" s="1283"/>
      <c r="M199" s="1284"/>
      <c r="N199" s="1284"/>
      <c r="O199" s="1284"/>
      <c r="P199" s="1284"/>
      <c r="Q199" s="1284"/>
      <c r="R199" s="1284"/>
      <c r="S199" s="1284"/>
      <c r="T199" s="1284"/>
      <c r="U199" s="1284"/>
      <c r="V199" s="1284"/>
      <c r="W199" s="1284"/>
      <c r="X199" s="1284"/>
      <c r="Y199" s="1284"/>
      <c r="Z199" s="1284"/>
      <c r="AA199" s="1284"/>
      <c r="AB199" s="1284"/>
      <c r="AC199" s="1284"/>
      <c r="AD199" s="1284"/>
      <c r="AE199" s="1284"/>
      <c r="AF199" s="1284"/>
      <c r="AG199" s="1284"/>
      <c r="AH199" s="1284"/>
      <c r="AI199" s="1284"/>
      <c r="AJ199" s="1284"/>
      <c r="AK199" s="1284"/>
      <c r="AL199" s="1285"/>
      <c r="AM199" s="49"/>
      <c r="AN199" s="49"/>
      <c r="AO199" s="50"/>
      <c r="AP199" s="93"/>
      <c r="AQ199" s="94"/>
      <c r="AR199" s="165"/>
      <c r="AS199" s="40"/>
      <c r="AT199" s="41"/>
      <c r="AU199" s="151"/>
      <c r="AV199" s="171"/>
      <c r="AW199" s="219"/>
      <c r="AX199" s="42"/>
      <c r="AY199" s="42"/>
      <c r="AZ199" s="42"/>
      <c r="BA199" s="42"/>
      <c r="BB199" s="535"/>
    </row>
    <row r="200" spans="1:54" s="36" customFormat="1" ht="28.15" customHeight="1" thickBot="1">
      <c r="A200" s="49"/>
      <c r="B200" s="1081"/>
      <c r="C200" s="1082"/>
      <c r="D200" s="1082"/>
      <c r="E200" s="1082"/>
      <c r="F200" s="1082"/>
      <c r="G200" s="1082"/>
      <c r="H200" s="1082"/>
      <c r="I200" s="1082"/>
      <c r="J200" s="1082"/>
      <c r="K200" s="1082"/>
      <c r="L200" s="1255"/>
      <c r="M200" s="1280"/>
      <c r="N200" s="1280"/>
      <c r="O200" s="1280"/>
      <c r="P200" s="1280"/>
      <c r="Q200" s="1280"/>
      <c r="R200" s="1280"/>
      <c r="S200" s="1280"/>
      <c r="T200" s="1280"/>
      <c r="U200" s="1280"/>
      <c r="V200" s="91" t="s">
        <v>21</v>
      </c>
      <c r="W200" s="95"/>
      <c r="X200" s="95"/>
      <c r="Y200" s="95"/>
      <c r="Z200" s="95"/>
      <c r="AA200" s="95"/>
      <c r="AB200" s="95"/>
      <c r="AC200" s="95"/>
      <c r="AD200" s="95"/>
      <c r="AE200" s="95"/>
      <c r="AF200" s="95"/>
      <c r="AG200" s="95"/>
      <c r="AH200" s="95"/>
      <c r="AI200" s="95"/>
      <c r="AJ200" s="95"/>
      <c r="AK200" s="95"/>
      <c r="AL200" s="95"/>
      <c r="AM200" s="49"/>
      <c r="AN200" s="49"/>
      <c r="AO200" s="50"/>
      <c r="AP200" s="93"/>
      <c r="AQ200" s="75" t="s">
        <v>1009</v>
      </c>
      <c r="AR200" s="165"/>
      <c r="AS200" s="40"/>
      <c r="AT200" s="41"/>
      <c r="AU200" s="151"/>
      <c r="AV200" s="171"/>
      <c r="AW200" s="219"/>
      <c r="AX200" s="42"/>
      <c r="AY200" s="42"/>
      <c r="AZ200" s="42"/>
      <c r="BA200" s="42"/>
      <c r="BB200" s="535"/>
    </row>
    <row r="201" spans="1:54" s="48" customFormat="1" ht="28.15" customHeight="1" thickBot="1">
      <c r="A201" s="50"/>
      <c r="B201" s="101"/>
      <c r="C201" s="101"/>
      <c r="D201" s="101"/>
      <c r="E201" s="101"/>
      <c r="F201" s="101"/>
      <c r="G201" s="101"/>
      <c r="H201" s="101"/>
      <c r="I201" s="101"/>
      <c r="J201" s="101"/>
      <c r="K201" s="101"/>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49"/>
      <c r="AQ201" s="99"/>
      <c r="AR201" s="166"/>
      <c r="AS201" s="40"/>
      <c r="AT201" s="41"/>
      <c r="AU201" s="151"/>
      <c r="AV201" s="171"/>
      <c r="AW201" s="219"/>
      <c r="AX201" s="42"/>
      <c r="AY201" s="42"/>
      <c r="AZ201" s="42"/>
      <c r="BA201" s="42"/>
      <c r="BB201" s="538"/>
    </row>
    <row r="202" spans="1:54" s="36" customFormat="1" ht="28.15" customHeight="1">
      <c r="A202" s="49"/>
      <c r="B202" s="1075" t="str">
        <f>様式５!Z28</f>
        <v>⑪前期決算売上額（千円）</v>
      </c>
      <c r="C202" s="1076"/>
      <c r="D202" s="1076"/>
      <c r="E202" s="1076"/>
      <c r="F202" s="1076"/>
      <c r="G202" s="1076"/>
      <c r="H202" s="1076"/>
      <c r="I202" s="1076"/>
      <c r="J202" s="1076"/>
      <c r="K202" s="1076"/>
      <c r="L202" s="1293" t="str">
        <f>様式５!Z29</f>
        <v>⑴提出した２期分の決算書類のうち、前期決算の書類から次の値を記入
　①法人の場合・・損益計算書の売上高
　②個人の場合
　　　青色申告・・所得税青色申告決算書の
　　　　　　　　　　 科目「売上（収入）金額」
　　　白色申告・・確定申告書の収入金額等欄の
　　　　　　　　　　 事業（営業等）の金額
⑵千円未満の端数を切り捨てて記入</v>
      </c>
      <c r="M202" s="1214"/>
      <c r="N202" s="1214"/>
      <c r="O202" s="1214"/>
      <c r="P202" s="1214"/>
      <c r="Q202" s="1214"/>
      <c r="R202" s="1214"/>
      <c r="S202" s="1214"/>
      <c r="T202" s="1214"/>
      <c r="U202" s="1214"/>
      <c r="V202" s="1214"/>
      <c r="W202" s="1214"/>
      <c r="X202" s="1214"/>
      <c r="Y202" s="1214"/>
      <c r="Z202" s="1214"/>
      <c r="AA202" s="1214"/>
      <c r="AB202" s="1214"/>
      <c r="AC202" s="1214"/>
      <c r="AD202" s="1214"/>
      <c r="AE202" s="1214"/>
      <c r="AF202" s="1214"/>
      <c r="AG202" s="1214"/>
      <c r="AH202" s="1214"/>
      <c r="AI202" s="1214"/>
      <c r="AJ202" s="1214"/>
      <c r="AK202" s="1214"/>
      <c r="AL202" s="1215"/>
      <c r="AM202" s="49"/>
      <c r="AN202" s="49"/>
      <c r="AO202" s="50"/>
      <c r="AP202" s="93"/>
      <c r="AQ202" s="94"/>
      <c r="AR202" s="165"/>
      <c r="AS202" s="40"/>
      <c r="AT202" s="41"/>
      <c r="AU202" s="151"/>
      <c r="AV202" s="171"/>
      <c r="AW202" s="219"/>
      <c r="AX202" s="42"/>
      <c r="AY202" s="42"/>
      <c r="AZ202" s="42"/>
      <c r="BA202" s="42"/>
      <c r="BB202" s="535"/>
    </row>
    <row r="203" spans="1:54" s="36" customFormat="1" ht="28.15" customHeight="1">
      <c r="A203" s="49"/>
      <c r="B203" s="1078"/>
      <c r="C203" s="1079"/>
      <c r="D203" s="1079"/>
      <c r="E203" s="1079"/>
      <c r="F203" s="1079"/>
      <c r="G203" s="1079"/>
      <c r="H203" s="1079"/>
      <c r="I203" s="1079"/>
      <c r="J203" s="1079"/>
      <c r="K203" s="1079"/>
      <c r="L203" s="1294"/>
      <c r="M203" s="1284"/>
      <c r="N203" s="1284"/>
      <c r="O203" s="1284"/>
      <c r="P203" s="1284"/>
      <c r="Q203" s="1284"/>
      <c r="R203" s="1284"/>
      <c r="S203" s="1284"/>
      <c r="T203" s="1284"/>
      <c r="U203" s="1284"/>
      <c r="V203" s="1284"/>
      <c r="W203" s="1284"/>
      <c r="X203" s="1284"/>
      <c r="Y203" s="1284"/>
      <c r="Z203" s="1284"/>
      <c r="AA203" s="1284"/>
      <c r="AB203" s="1284"/>
      <c r="AC203" s="1284"/>
      <c r="AD203" s="1284"/>
      <c r="AE203" s="1284"/>
      <c r="AF203" s="1284"/>
      <c r="AG203" s="1284"/>
      <c r="AH203" s="1284"/>
      <c r="AI203" s="1284"/>
      <c r="AJ203" s="1284"/>
      <c r="AK203" s="1284"/>
      <c r="AL203" s="1285"/>
      <c r="AM203" s="49"/>
      <c r="AN203" s="49"/>
      <c r="AO203" s="50"/>
      <c r="AP203" s="93"/>
      <c r="AQ203" s="94"/>
      <c r="AR203" s="165"/>
      <c r="AS203" s="40"/>
      <c r="AT203" s="41"/>
      <c r="AU203" s="151"/>
      <c r="AV203" s="171"/>
      <c r="AW203" s="219"/>
      <c r="AX203" s="42"/>
      <c r="AY203" s="42"/>
      <c r="AZ203" s="42"/>
      <c r="BA203" s="42"/>
      <c r="BB203" s="535"/>
    </row>
    <row r="204" spans="1:54" s="36" customFormat="1" ht="28.15" customHeight="1">
      <c r="A204" s="49"/>
      <c r="B204" s="1078"/>
      <c r="C204" s="1079"/>
      <c r="D204" s="1079"/>
      <c r="E204" s="1079"/>
      <c r="F204" s="1079"/>
      <c r="G204" s="1079"/>
      <c r="H204" s="1079"/>
      <c r="I204" s="1079"/>
      <c r="J204" s="1079"/>
      <c r="K204" s="1079"/>
      <c r="L204" s="1294"/>
      <c r="M204" s="1284"/>
      <c r="N204" s="1284"/>
      <c r="O204" s="1284"/>
      <c r="P204" s="1284"/>
      <c r="Q204" s="1284"/>
      <c r="R204" s="1284"/>
      <c r="S204" s="1284"/>
      <c r="T204" s="1284"/>
      <c r="U204" s="1284"/>
      <c r="V204" s="1284"/>
      <c r="W204" s="1284"/>
      <c r="X204" s="1284"/>
      <c r="Y204" s="1284"/>
      <c r="Z204" s="1284"/>
      <c r="AA204" s="1284"/>
      <c r="AB204" s="1284"/>
      <c r="AC204" s="1284"/>
      <c r="AD204" s="1284"/>
      <c r="AE204" s="1284"/>
      <c r="AF204" s="1284"/>
      <c r="AG204" s="1284"/>
      <c r="AH204" s="1284"/>
      <c r="AI204" s="1284"/>
      <c r="AJ204" s="1284"/>
      <c r="AK204" s="1284"/>
      <c r="AL204" s="1285"/>
      <c r="AM204" s="49"/>
      <c r="AN204" s="49"/>
      <c r="AO204" s="50"/>
      <c r="AP204" s="93"/>
      <c r="AQ204" s="94"/>
      <c r="AR204" s="165"/>
      <c r="AS204" s="40"/>
      <c r="AT204" s="41"/>
      <c r="AU204" s="151"/>
      <c r="AV204" s="171"/>
      <c r="AW204" s="219"/>
      <c r="AX204" s="42"/>
      <c r="AY204" s="42"/>
      <c r="AZ204" s="42"/>
      <c r="BA204" s="42"/>
      <c r="BB204" s="535"/>
    </row>
    <row r="205" spans="1:54" s="36" customFormat="1" ht="28.15" customHeight="1" thickBot="1">
      <c r="A205" s="49"/>
      <c r="B205" s="1078"/>
      <c r="C205" s="1079"/>
      <c r="D205" s="1079"/>
      <c r="E205" s="1079"/>
      <c r="F205" s="1079"/>
      <c r="G205" s="1079"/>
      <c r="H205" s="1079"/>
      <c r="I205" s="1079"/>
      <c r="J205" s="1079"/>
      <c r="K205" s="1079"/>
      <c r="L205" s="1295"/>
      <c r="M205" s="1296"/>
      <c r="N205" s="1296"/>
      <c r="O205" s="1296"/>
      <c r="P205" s="1296"/>
      <c r="Q205" s="1296"/>
      <c r="R205" s="1296"/>
      <c r="S205" s="1296"/>
      <c r="T205" s="1296"/>
      <c r="U205" s="1296"/>
      <c r="V205" s="1296"/>
      <c r="W205" s="1296"/>
      <c r="X205" s="1296"/>
      <c r="Y205" s="1296"/>
      <c r="Z205" s="1296"/>
      <c r="AA205" s="1296"/>
      <c r="AB205" s="1296"/>
      <c r="AC205" s="1296"/>
      <c r="AD205" s="1296"/>
      <c r="AE205" s="1296"/>
      <c r="AF205" s="1296"/>
      <c r="AG205" s="1296"/>
      <c r="AH205" s="1296"/>
      <c r="AI205" s="1296"/>
      <c r="AJ205" s="1296"/>
      <c r="AK205" s="1296"/>
      <c r="AL205" s="1297"/>
      <c r="AM205" s="49"/>
      <c r="AN205" s="49"/>
      <c r="AO205" s="50"/>
      <c r="AP205" s="93"/>
      <c r="AQ205" s="94"/>
      <c r="AR205" s="165"/>
      <c r="AS205" s="40"/>
      <c r="AT205" s="41"/>
      <c r="AU205" s="151"/>
      <c r="AV205" s="171"/>
      <c r="AW205" s="219"/>
      <c r="AX205" s="42"/>
      <c r="AY205" s="42"/>
      <c r="AZ205" s="42"/>
      <c r="BA205" s="42"/>
      <c r="BB205" s="535"/>
    </row>
    <row r="206" spans="1:54" s="36" customFormat="1" ht="28.15" customHeight="1" thickBot="1">
      <c r="A206" s="49"/>
      <c r="B206" s="1081"/>
      <c r="C206" s="1082"/>
      <c r="D206" s="1082"/>
      <c r="E206" s="1082"/>
      <c r="F206" s="1082"/>
      <c r="G206" s="1082"/>
      <c r="H206" s="1082"/>
      <c r="I206" s="1082"/>
      <c r="J206" s="1082"/>
      <c r="K206" s="1082"/>
      <c r="L206" s="1300"/>
      <c r="M206" s="1301"/>
      <c r="N206" s="1301"/>
      <c r="O206" s="1301"/>
      <c r="P206" s="1301"/>
      <c r="Q206" s="1301"/>
      <c r="R206" s="1301"/>
      <c r="S206" s="1301"/>
      <c r="T206" s="1301"/>
      <c r="U206" s="1302"/>
      <c r="V206" s="50" t="s">
        <v>21</v>
      </c>
      <c r="W206" s="84"/>
      <c r="X206" s="84"/>
      <c r="Y206" s="84"/>
      <c r="Z206" s="84"/>
      <c r="AA206" s="84"/>
      <c r="AB206" s="84"/>
      <c r="AC206" s="84"/>
      <c r="AD206" s="84"/>
      <c r="AE206" s="84"/>
      <c r="AF206" s="84"/>
      <c r="AG206" s="84"/>
      <c r="AH206" s="84"/>
      <c r="AI206" s="84"/>
      <c r="AJ206" s="84"/>
      <c r="AK206" s="84"/>
      <c r="AL206" s="84"/>
      <c r="AM206" s="49"/>
      <c r="AN206" s="49"/>
      <c r="AO206" s="50"/>
      <c r="AP206" s="93"/>
      <c r="AQ206" s="75" t="s">
        <v>1009</v>
      </c>
      <c r="AR206" s="165"/>
      <c r="AS206" s="40"/>
      <c r="AT206" s="41"/>
      <c r="AU206" s="151"/>
      <c r="AV206" s="171"/>
      <c r="AW206" s="219"/>
      <c r="AX206" s="42"/>
      <c r="AY206" s="42"/>
      <c r="AZ206" s="42"/>
      <c r="BA206" s="42"/>
      <c r="BB206" s="535"/>
    </row>
    <row r="207" spans="1:54" s="48" customFormat="1" ht="28.15" customHeight="1" thickBot="1">
      <c r="A207" s="50"/>
      <c r="B207" s="101"/>
      <c r="C207" s="101"/>
      <c r="D207" s="101"/>
      <c r="E207" s="101"/>
      <c r="F207" s="101"/>
      <c r="G207" s="101"/>
      <c r="H207" s="101"/>
      <c r="I207" s="101"/>
      <c r="J207" s="101"/>
      <c r="K207" s="101"/>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49"/>
      <c r="AQ207" s="99"/>
      <c r="AR207" s="166"/>
      <c r="AS207" s="40"/>
      <c r="AT207" s="41"/>
      <c r="AU207" s="151"/>
      <c r="AV207" s="171"/>
      <c r="AW207" s="219"/>
      <c r="AX207" s="42"/>
      <c r="AY207" s="42"/>
      <c r="AZ207" s="42"/>
      <c r="BA207" s="42"/>
      <c r="BB207" s="538"/>
    </row>
    <row r="208" spans="1:54" s="48" customFormat="1" ht="28.15" customHeight="1" thickBot="1">
      <c r="A208" s="49"/>
      <c r="B208" s="1004" t="str">
        <f>様式５!C39</f>
        <v>⑫外国法人の出資割合</v>
      </c>
      <c r="C208" s="1005"/>
      <c r="D208" s="1005"/>
      <c r="E208" s="1005"/>
      <c r="F208" s="1005"/>
      <c r="G208" s="1005"/>
      <c r="H208" s="1005"/>
      <c r="I208" s="1005"/>
      <c r="J208" s="1005"/>
      <c r="K208" s="1006"/>
      <c r="L208" s="897" t="str">
        <f>SUBSTITUTE(様式５!C40,"記入","入力")</f>
        <v>⑴外国法人からの出資の割合（資本の比率）の数値を入力（小数点以下切捨て）
⑵外国法人からの出資がない場合は、０を入力</v>
      </c>
      <c r="M208" s="897"/>
      <c r="N208" s="897"/>
      <c r="O208" s="910"/>
      <c r="P208" s="910"/>
      <c r="Q208" s="910"/>
      <c r="R208" s="910"/>
      <c r="S208" s="910"/>
      <c r="T208" s="910"/>
      <c r="U208" s="910"/>
      <c r="V208" s="910"/>
      <c r="W208" s="910"/>
      <c r="X208" s="910"/>
      <c r="Y208" s="910"/>
      <c r="Z208" s="910"/>
      <c r="AA208" s="910"/>
      <c r="AB208" s="910"/>
      <c r="AC208" s="910"/>
      <c r="AD208" s="910"/>
      <c r="AE208" s="910"/>
      <c r="AF208" s="910"/>
      <c r="AG208" s="910"/>
      <c r="AH208" s="910"/>
      <c r="AI208" s="910"/>
      <c r="AJ208" s="910"/>
      <c r="AK208" s="910"/>
      <c r="AL208" s="911"/>
      <c r="AM208" s="49"/>
      <c r="AN208" s="49"/>
      <c r="AO208" s="50"/>
      <c r="AP208" s="50"/>
      <c r="AQ208" s="51"/>
      <c r="AR208" s="160"/>
      <c r="AS208" s="40"/>
      <c r="AT208" s="41"/>
      <c r="AU208" s="151"/>
      <c r="AV208" s="171"/>
      <c r="AW208" s="219"/>
      <c r="AX208" s="42"/>
      <c r="AY208" s="42"/>
      <c r="AZ208" s="42"/>
      <c r="BA208" s="42"/>
      <c r="BB208" s="538"/>
    </row>
    <row r="209" spans="1:54" s="48" customFormat="1" ht="28.15" customHeight="1" thickBot="1">
      <c r="A209" s="49"/>
      <c r="B209" s="1010"/>
      <c r="C209" s="1011"/>
      <c r="D209" s="1011"/>
      <c r="E209" s="1011"/>
      <c r="F209" s="1011"/>
      <c r="G209" s="1011"/>
      <c r="H209" s="1011"/>
      <c r="I209" s="1011"/>
      <c r="J209" s="1011"/>
      <c r="K209" s="1012"/>
      <c r="L209" s="1114"/>
      <c r="M209" s="1115"/>
      <c r="N209" s="1116"/>
      <c r="O209" s="50" t="s">
        <v>613</v>
      </c>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49"/>
      <c r="AN209" s="49"/>
      <c r="AO209" s="50"/>
      <c r="AP209" s="50"/>
      <c r="AQ209" s="51" t="s">
        <v>1008</v>
      </c>
      <c r="AR209" s="160"/>
      <c r="AS209" s="40"/>
      <c r="AT209" s="41"/>
      <c r="AU209" s="151"/>
      <c r="AV209" s="171"/>
      <c r="AW209" s="219"/>
      <c r="AX209" s="42"/>
      <c r="AY209" s="42"/>
      <c r="AZ209" s="42"/>
      <c r="BA209" s="42"/>
      <c r="BB209" s="538"/>
    </row>
    <row r="210" spans="1:54" s="48" customFormat="1" ht="28.15" customHeight="1" thickBot="1">
      <c r="A210" s="49"/>
      <c r="B210" s="102"/>
      <c r="C210" s="102"/>
      <c r="D210" s="102"/>
      <c r="E210" s="102"/>
      <c r="F210" s="102"/>
      <c r="G210" s="102"/>
      <c r="H210" s="102"/>
      <c r="I210" s="102"/>
      <c r="J210" s="102"/>
      <c r="K210" s="102"/>
      <c r="L210" s="103"/>
      <c r="M210" s="103"/>
      <c r="N210" s="103"/>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49"/>
      <c r="AN210" s="49"/>
      <c r="AO210" s="50"/>
      <c r="AP210" s="50"/>
      <c r="AQ210" s="51"/>
      <c r="AR210" s="160"/>
      <c r="AS210" s="40"/>
      <c r="AT210" s="41"/>
      <c r="AU210" s="151"/>
      <c r="AV210" s="171"/>
      <c r="AW210" s="219"/>
      <c r="AX210" s="42"/>
      <c r="AY210" s="42"/>
      <c r="AZ210" s="42"/>
      <c r="BA210" s="42"/>
      <c r="BB210" s="538"/>
    </row>
    <row r="211" spans="1:54" s="63" customFormat="1" ht="28.15" customHeight="1">
      <c r="A211" s="49"/>
      <c r="B211" s="1319" t="str">
        <f>様式５!C49</f>
        <v>⑬備考</v>
      </c>
      <c r="C211" s="1320"/>
      <c r="D211" s="1320"/>
      <c r="E211" s="1320"/>
      <c r="F211" s="1320"/>
      <c r="G211" s="1320"/>
      <c r="H211" s="1320"/>
      <c r="I211" s="1320"/>
      <c r="J211" s="1320"/>
      <c r="K211" s="1320"/>
      <c r="L211" s="1298" t="str">
        <f>SUBSTITUTE(様式５!H49,"記入","入力")</f>
        <v>有限会社から株式会社への変更、会社合併、会社分割等があった場合、変更年月日と変更内容等を入力</v>
      </c>
      <c r="M211" s="1298"/>
      <c r="N211" s="1298"/>
      <c r="O211" s="1298"/>
      <c r="P211" s="1298"/>
      <c r="Q211" s="1298"/>
      <c r="R211" s="1298"/>
      <c r="S211" s="1298"/>
      <c r="T211" s="1298"/>
      <c r="U211" s="1298"/>
      <c r="V211" s="1298"/>
      <c r="W211" s="1298"/>
      <c r="X211" s="1298"/>
      <c r="Y211" s="1298"/>
      <c r="Z211" s="1298"/>
      <c r="AA211" s="1298"/>
      <c r="AB211" s="1298"/>
      <c r="AC211" s="1298"/>
      <c r="AD211" s="1298"/>
      <c r="AE211" s="1298"/>
      <c r="AF211" s="1298"/>
      <c r="AG211" s="1298"/>
      <c r="AH211" s="1298"/>
      <c r="AI211" s="1298"/>
      <c r="AJ211" s="1298"/>
      <c r="AK211" s="1298"/>
      <c r="AL211" s="1299"/>
      <c r="AM211" s="50"/>
      <c r="AN211" s="84"/>
      <c r="AO211" s="84"/>
      <c r="AP211" s="50"/>
      <c r="AQ211" s="51"/>
      <c r="AR211" s="160"/>
      <c r="AS211" s="40"/>
      <c r="AT211" s="41"/>
      <c r="AU211" s="151"/>
      <c r="AV211" s="171"/>
      <c r="AW211" s="219"/>
      <c r="AX211" s="42"/>
      <c r="AY211" s="42"/>
      <c r="AZ211" s="42"/>
      <c r="BA211" s="42"/>
      <c r="BB211" s="537"/>
    </row>
    <row r="212" spans="1:54" s="48" customFormat="1" ht="28.15" customHeight="1" thickBot="1">
      <c r="A212" s="49"/>
      <c r="B212" s="1321"/>
      <c r="C212" s="1322"/>
      <c r="D212" s="1322"/>
      <c r="E212" s="1322"/>
      <c r="F212" s="1322"/>
      <c r="G212" s="1322"/>
      <c r="H212" s="1322"/>
      <c r="I212" s="1322"/>
      <c r="J212" s="1322"/>
      <c r="K212" s="1322"/>
      <c r="L212" s="1303"/>
      <c r="M212" s="1304"/>
      <c r="N212" s="1304"/>
      <c r="O212" s="1304"/>
      <c r="P212" s="1304"/>
      <c r="Q212" s="1304"/>
      <c r="R212" s="1304"/>
      <c r="S212" s="1304"/>
      <c r="T212" s="1304"/>
      <c r="U212" s="1304"/>
      <c r="V212" s="1304"/>
      <c r="W212" s="1304"/>
      <c r="X212" s="1304"/>
      <c r="Y212" s="1304"/>
      <c r="Z212" s="1304"/>
      <c r="AA212" s="1304"/>
      <c r="AB212" s="1304"/>
      <c r="AC212" s="1304"/>
      <c r="AD212" s="1304"/>
      <c r="AE212" s="1304"/>
      <c r="AF212" s="1304"/>
      <c r="AG212" s="1304"/>
      <c r="AH212" s="1304"/>
      <c r="AI212" s="1304"/>
      <c r="AJ212" s="1304"/>
      <c r="AK212" s="1304"/>
      <c r="AL212" s="1305"/>
      <c r="AM212" s="50"/>
      <c r="AN212" s="84"/>
      <c r="AO212" s="84"/>
      <c r="AP212" s="50"/>
      <c r="AQ212" s="51"/>
      <c r="AR212" s="160"/>
      <c r="AS212" s="40"/>
      <c r="AT212" s="41"/>
      <c r="AU212" s="151"/>
      <c r="AV212" s="171"/>
      <c r="AW212" s="219"/>
      <c r="AX212" s="42"/>
      <c r="AY212" s="42"/>
      <c r="AZ212" s="42"/>
      <c r="BA212" s="42"/>
      <c r="BB212" s="538"/>
    </row>
    <row r="213" spans="1:54" s="63" customFormat="1" ht="28.15" customHeight="1">
      <c r="AO213" s="50"/>
      <c r="AP213" s="50"/>
      <c r="AQ213" s="51"/>
      <c r="AR213" s="160"/>
      <c r="AS213" s="40"/>
      <c r="AT213" s="41"/>
      <c r="AU213" s="151"/>
      <c r="AV213" s="171"/>
      <c r="AW213" s="219"/>
      <c r="AX213" s="42"/>
      <c r="AY213" s="42"/>
      <c r="AZ213" s="42"/>
      <c r="BA213" s="42"/>
      <c r="BB213" s="537"/>
    </row>
    <row r="214" spans="1:54" s="474" customFormat="1" ht="27.6" customHeight="1">
      <c r="A214" s="851">
        <f>A164+1</f>
        <v>7</v>
      </c>
      <c r="B214" s="851"/>
      <c r="C214" s="851" t="str">
        <f>"【"&amp;様式６!BH1&amp;"】"</f>
        <v>【委託様式６】</v>
      </c>
      <c r="D214" s="852"/>
      <c r="E214" s="852"/>
      <c r="F214" s="852"/>
      <c r="G214" s="852"/>
      <c r="H214" s="852"/>
      <c r="I214" s="852"/>
      <c r="J214" s="840" t="str">
        <f>様式６!M1</f>
        <v>業者情報調書（申請業務情報）</v>
      </c>
      <c r="K214" s="840"/>
      <c r="L214" s="840"/>
      <c r="M214" s="840"/>
      <c r="N214" s="840"/>
      <c r="O214" s="840"/>
      <c r="P214" s="840"/>
      <c r="Q214" s="840"/>
      <c r="R214" s="840"/>
      <c r="S214" s="840"/>
      <c r="T214" s="840"/>
      <c r="U214" s="840"/>
      <c r="V214" s="840"/>
      <c r="W214" s="840"/>
      <c r="X214" s="840"/>
      <c r="Y214" s="840"/>
      <c r="Z214" s="840"/>
      <c r="AA214" s="840"/>
      <c r="AB214" s="840"/>
      <c r="AC214" s="840"/>
      <c r="AD214" s="840"/>
      <c r="AE214" s="840"/>
      <c r="AF214" s="840"/>
      <c r="AG214" s="840"/>
      <c r="AH214" s="840"/>
      <c r="AI214" s="840"/>
      <c r="AJ214" s="840"/>
      <c r="AK214" s="840"/>
      <c r="AL214" s="840"/>
      <c r="AM214" s="840"/>
      <c r="AN214" s="840"/>
      <c r="AO214" s="840"/>
      <c r="AP214" s="443"/>
      <c r="AQ214" s="466"/>
      <c r="AR214" s="467"/>
      <c r="AS214" s="468"/>
      <c r="AT214" s="469"/>
      <c r="AU214" s="470"/>
      <c r="AV214" s="471"/>
      <c r="AW214" s="472"/>
      <c r="AX214" s="473"/>
      <c r="AY214" s="473"/>
      <c r="AZ214" s="473"/>
      <c r="BA214" s="473"/>
      <c r="BB214" s="536"/>
    </row>
    <row r="215" spans="1:54" s="63" customFormat="1" ht="28.15" customHeight="1">
      <c r="AO215" s="50"/>
      <c r="AP215" s="50"/>
      <c r="AQ215" s="51"/>
      <c r="AR215" s="160"/>
      <c r="AS215" s="40"/>
      <c r="AT215" s="41"/>
      <c r="AU215" s="151"/>
      <c r="AV215" s="171"/>
      <c r="AW215" s="219"/>
      <c r="AX215" s="42"/>
      <c r="AY215" s="42"/>
      <c r="AZ215" s="42"/>
      <c r="BA215" s="42"/>
      <c r="BB215" s="537"/>
    </row>
    <row r="216" spans="1:54" s="63" customFormat="1" ht="28.15" hidden="1" customHeight="1" thickBot="1">
      <c r="A216" s="1248" t="str">
        <f>SUBSTITUTE(様式６!B2,"記入","入力")</f>
        <v>◆業務の追加申請の場合は、追加を希望する業務及び受注希望業務のみ入力してください。</v>
      </c>
      <c r="B216" s="1249"/>
      <c r="C216" s="1249"/>
      <c r="D216" s="1249"/>
      <c r="E216" s="1249"/>
      <c r="F216" s="1249"/>
      <c r="G216" s="1249"/>
      <c r="H216" s="1249"/>
      <c r="I216" s="1249"/>
      <c r="J216" s="1249"/>
      <c r="K216" s="1249"/>
      <c r="L216" s="1249"/>
      <c r="M216" s="1249"/>
      <c r="N216" s="1249"/>
      <c r="O216" s="1249"/>
      <c r="P216" s="1249"/>
      <c r="Q216" s="1249"/>
      <c r="R216" s="1249"/>
      <c r="S216" s="1249"/>
      <c r="T216" s="1249"/>
      <c r="U216" s="1249"/>
      <c r="V216" s="1249"/>
      <c r="W216" s="1249"/>
      <c r="X216" s="1249"/>
      <c r="Y216" s="1249"/>
      <c r="Z216" s="1249"/>
      <c r="AA216" s="1249"/>
      <c r="AB216" s="1249"/>
      <c r="AC216" s="1249"/>
      <c r="AD216" s="1249"/>
      <c r="AE216" s="1249"/>
      <c r="AF216" s="1249"/>
      <c r="AG216" s="1249"/>
      <c r="AH216" s="1249"/>
      <c r="AI216" s="1249"/>
      <c r="AJ216" s="1249"/>
      <c r="AK216" s="1249"/>
      <c r="AL216" s="1249"/>
      <c r="AM216" s="1249"/>
      <c r="AN216" s="1249"/>
      <c r="AO216" s="1250"/>
      <c r="AP216" s="50"/>
      <c r="AQ216" s="51"/>
      <c r="AR216" s="160"/>
      <c r="AS216" s="40"/>
      <c r="AT216" s="41"/>
      <c r="AU216" s="151"/>
      <c r="AV216" s="171"/>
      <c r="AW216" s="219"/>
      <c r="AX216" s="42"/>
      <c r="AY216" s="42"/>
      <c r="AZ216" s="42"/>
      <c r="BA216" s="42"/>
      <c r="BB216" s="537"/>
    </row>
    <row r="217" spans="1:54" s="48" customFormat="1" ht="28.15" customHeight="1" thickBot="1">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50"/>
      <c r="AQ217" s="51"/>
      <c r="AR217" s="160"/>
      <c r="AS217" s="40"/>
      <c r="AT217" s="41"/>
      <c r="AU217" s="151"/>
      <c r="AV217" s="171"/>
      <c r="AW217" s="219"/>
      <c r="AX217" s="42"/>
      <c r="AY217" s="42"/>
      <c r="AZ217" s="42"/>
      <c r="BA217" s="42"/>
      <c r="BB217" s="538"/>
    </row>
    <row r="218" spans="1:54" s="48" customFormat="1" ht="28.15" customHeight="1">
      <c r="A218" s="104"/>
      <c r="B218" s="1004" t="s">
        <v>806</v>
      </c>
      <c r="C218" s="1005"/>
      <c r="D218" s="1005"/>
      <c r="E218" s="1005"/>
      <c r="F218" s="1005"/>
      <c r="G218" s="1005"/>
      <c r="H218" s="1005"/>
      <c r="I218" s="1005"/>
      <c r="J218" s="1005"/>
      <c r="K218" s="1006"/>
      <c r="L218" s="1092" t="s">
        <v>1204</v>
      </c>
      <c r="M218" s="1093"/>
      <c r="N218" s="1093"/>
      <c r="O218" s="1093"/>
      <c r="P218" s="1093"/>
      <c r="Q218" s="1093"/>
      <c r="R218" s="1093"/>
      <c r="S218" s="1093"/>
      <c r="T218" s="1093"/>
      <c r="U218" s="1093"/>
      <c r="V218" s="1093"/>
      <c r="W218" s="1093"/>
      <c r="X218" s="1093"/>
      <c r="Y218" s="1093"/>
      <c r="Z218" s="1093"/>
      <c r="AA218" s="1093"/>
      <c r="AB218" s="1093"/>
      <c r="AC218" s="1093"/>
      <c r="AD218" s="1093"/>
      <c r="AE218" s="1093"/>
      <c r="AF218" s="1093"/>
      <c r="AG218" s="1093"/>
      <c r="AH218" s="1093"/>
      <c r="AI218" s="1093"/>
      <c r="AJ218" s="1093"/>
      <c r="AK218" s="1093"/>
      <c r="AL218" s="1094"/>
      <c r="AM218" s="104"/>
      <c r="AN218" s="104"/>
      <c r="AO218" s="104"/>
      <c r="AP218" s="50"/>
      <c r="AQ218" s="51"/>
      <c r="AR218" s="160"/>
      <c r="AS218" s="40"/>
      <c r="AT218" s="41"/>
      <c r="AU218" s="151"/>
      <c r="AV218" s="171"/>
      <c r="AW218" s="219"/>
      <c r="AX218" s="42"/>
      <c r="AY218" s="42"/>
      <c r="AZ218" s="42"/>
      <c r="BA218" s="42"/>
      <c r="BB218" s="538"/>
    </row>
    <row r="219" spans="1:54" s="48" customFormat="1" ht="28.15" customHeight="1" thickBot="1">
      <c r="A219" s="104"/>
      <c r="B219" s="1010"/>
      <c r="C219" s="1011"/>
      <c r="D219" s="1011"/>
      <c r="E219" s="1011"/>
      <c r="F219" s="1011"/>
      <c r="G219" s="1011"/>
      <c r="H219" s="1011"/>
      <c r="I219" s="1011"/>
      <c r="J219" s="1011"/>
      <c r="K219" s="1012"/>
      <c r="L219" s="1095"/>
      <c r="M219" s="1096"/>
      <c r="N219" s="1096"/>
      <c r="O219" s="1096"/>
      <c r="P219" s="1096"/>
      <c r="Q219" s="1096"/>
      <c r="R219" s="1096"/>
      <c r="S219" s="1096"/>
      <c r="T219" s="1096"/>
      <c r="U219" s="1096"/>
      <c r="V219" s="1096"/>
      <c r="W219" s="1096"/>
      <c r="X219" s="1096"/>
      <c r="Y219" s="1096"/>
      <c r="Z219" s="1096"/>
      <c r="AA219" s="1096"/>
      <c r="AB219" s="1096"/>
      <c r="AC219" s="1096"/>
      <c r="AD219" s="1096"/>
      <c r="AE219" s="1096"/>
      <c r="AF219" s="1096"/>
      <c r="AG219" s="1096"/>
      <c r="AH219" s="1096"/>
      <c r="AI219" s="1096"/>
      <c r="AJ219" s="1096"/>
      <c r="AK219" s="1096"/>
      <c r="AL219" s="1097"/>
      <c r="AM219" s="104"/>
      <c r="AN219" s="104"/>
      <c r="AO219" s="104"/>
      <c r="AP219" s="442"/>
      <c r="AQ219" s="51"/>
      <c r="AR219" s="160"/>
      <c r="AS219" s="40"/>
      <c r="AT219" s="41"/>
      <c r="AU219" s="151"/>
      <c r="AV219" s="171"/>
      <c r="AW219" s="219"/>
      <c r="AX219" s="42"/>
      <c r="AY219" s="42"/>
      <c r="AZ219" s="42"/>
      <c r="BA219" s="42"/>
      <c r="BB219" s="538"/>
    </row>
    <row r="220" spans="1:54" s="36" customFormat="1" ht="28.15" customHeight="1" thickBot="1">
      <c r="A220" s="49"/>
      <c r="B220" s="462"/>
      <c r="C220" s="1010" t="str">
        <f>様式６!B5</f>
        <v>①申請業務（大項目）</v>
      </c>
      <c r="D220" s="1011"/>
      <c r="E220" s="1011"/>
      <c r="F220" s="1011"/>
      <c r="G220" s="1011"/>
      <c r="H220" s="1011"/>
      <c r="I220" s="1011"/>
      <c r="J220" s="1011"/>
      <c r="K220" s="1011"/>
      <c r="L220" s="1100" t="s">
        <v>1242</v>
      </c>
      <c r="M220" s="1100"/>
      <c r="N220" s="1100"/>
      <c r="O220" s="1100"/>
      <c r="P220" s="1100"/>
      <c r="Q220" s="1100"/>
      <c r="R220" s="1100"/>
      <c r="S220" s="1100"/>
      <c r="T220" s="1100"/>
      <c r="U220" s="1100"/>
      <c r="V220" s="1100"/>
      <c r="W220" s="1100"/>
      <c r="X220" s="1100"/>
      <c r="Y220" s="1100"/>
      <c r="Z220" s="1100"/>
      <c r="AA220" s="1100"/>
      <c r="AB220" s="1100"/>
      <c r="AC220" s="1100"/>
      <c r="AD220" s="1100"/>
      <c r="AE220" s="1100"/>
      <c r="AF220" s="1100"/>
      <c r="AG220" s="1100"/>
      <c r="AH220" s="1100"/>
      <c r="AI220" s="1100"/>
      <c r="AJ220" s="1100"/>
      <c r="AK220" s="1100"/>
      <c r="AL220" s="1100"/>
      <c r="AM220" s="49"/>
      <c r="AN220" s="49"/>
      <c r="AO220" s="50"/>
      <c r="AP220" s="93"/>
      <c r="AQ220" s="94"/>
      <c r="AR220" s="165"/>
      <c r="AS220" s="40"/>
      <c r="AT220" s="41"/>
      <c r="AU220" s="151"/>
      <c r="AV220" s="171"/>
      <c r="AW220" s="219"/>
      <c r="AX220" s="42"/>
      <c r="AY220" s="42"/>
      <c r="AZ220" s="42"/>
      <c r="BA220" s="42"/>
      <c r="BB220" s="535"/>
    </row>
    <row r="221" spans="1:54" s="36" customFormat="1" ht="28.15" customHeight="1">
      <c r="A221" s="49"/>
      <c r="B221" s="462"/>
      <c r="C221" s="1075" t="str">
        <f>様式６!AG5</f>
        <v>⑧受注希望業務（申請業務小項目）</v>
      </c>
      <c r="D221" s="1076"/>
      <c r="E221" s="1076"/>
      <c r="F221" s="1076"/>
      <c r="G221" s="1076"/>
      <c r="H221" s="1076"/>
      <c r="I221" s="1076"/>
      <c r="J221" s="1076"/>
      <c r="K221" s="1076"/>
      <c r="L221" s="1099" t="str">
        <f>CONCATENATE("⑴「①申請業務（大項目）」で○を付けた業務について、申請の手引"&amp;MID(様式６!AG7,FIND("引",様式６!AG7)+1,FIND("ペ",様式６!AG7)-FIND("手引",様式６!AG7)-2),"ページを参照の上、受注を希望する業務（小項目）に〇入力してください。")&amp;CHAR(10)&amp;"⑵大項目「 その他」のうち小項目「その他」を申請する場合は、具体的業務内容を下欄に入力してください。"</f>
        <v>⑴「①申請業務（大項目）」で○を付けた業務について、申請の手引４６～４９ページを参照の上、受注を希望する業務（小項目）に〇入力してください。
⑵大項目「 その他」のうち小項目「その他」を申請する場合は、具体的業務内容を下欄に入力してください。</v>
      </c>
      <c r="M221" s="1099"/>
      <c r="N221" s="1099"/>
      <c r="O221" s="1099"/>
      <c r="P221" s="1099"/>
      <c r="Q221" s="1099"/>
      <c r="R221" s="1099"/>
      <c r="S221" s="1099"/>
      <c r="T221" s="1099"/>
      <c r="U221" s="1099"/>
      <c r="V221" s="1099"/>
      <c r="W221" s="1099"/>
      <c r="X221" s="1099"/>
      <c r="Y221" s="1099"/>
      <c r="Z221" s="1099"/>
      <c r="AA221" s="1099"/>
      <c r="AB221" s="1099"/>
      <c r="AC221" s="1099"/>
      <c r="AD221" s="1099"/>
      <c r="AE221" s="1099"/>
      <c r="AF221" s="1099"/>
      <c r="AG221" s="1099"/>
      <c r="AH221" s="1099"/>
      <c r="AI221" s="1099"/>
      <c r="AJ221" s="1099"/>
      <c r="AK221" s="1099"/>
      <c r="AL221" s="1099"/>
      <c r="AM221" s="49"/>
      <c r="AN221" s="49"/>
      <c r="AO221" s="50"/>
      <c r="AP221" s="93"/>
      <c r="AQ221" s="94"/>
      <c r="AR221" s="165"/>
      <c r="AS221" s="40"/>
      <c r="AT221" s="41"/>
      <c r="AU221" s="151"/>
      <c r="AV221" s="171"/>
      <c r="AW221" s="219"/>
      <c r="AX221" s="42"/>
      <c r="AY221" s="42"/>
      <c r="AZ221" s="42"/>
      <c r="BA221" s="42"/>
      <c r="BB221" s="535"/>
    </row>
    <row r="222" spans="1:54" s="36" customFormat="1" ht="28.15" customHeight="1" thickBot="1">
      <c r="A222" s="49"/>
      <c r="B222" s="462"/>
      <c r="C222" s="1081"/>
      <c r="D222" s="1082"/>
      <c r="E222" s="1082"/>
      <c r="F222" s="1082"/>
      <c r="G222" s="1082"/>
      <c r="H222" s="1082"/>
      <c r="I222" s="1082"/>
      <c r="J222" s="1082"/>
      <c r="K222" s="1082"/>
      <c r="L222" s="1099"/>
      <c r="M222" s="1099"/>
      <c r="N222" s="1099"/>
      <c r="O222" s="1099"/>
      <c r="P222" s="1099"/>
      <c r="Q222" s="1099"/>
      <c r="R222" s="1099"/>
      <c r="S222" s="1099"/>
      <c r="T222" s="1099"/>
      <c r="U222" s="1099"/>
      <c r="V222" s="1099"/>
      <c r="W222" s="1099"/>
      <c r="X222" s="1099"/>
      <c r="Y222" s="1099"/>
      <c r="Z222" s="1099"/>
      <c r="AA222" s="1099"/>
      <c r="AB222" s="1099"/>
      <c r="AC222" s="1099"/>
      <c r="AD222" s="1099"/>
      <c r="AE222" s="1099"/>
      <c r="AF222" s="1099"/>
      <c r="AG222" s="1099"/>
      <c r="AH222" s="1099"/>
      <c r="AI222" s="1099"/>
      <c r="AJ222" s="1099"/>
      <c r="AK222" s="1099"/>
      <c r="AL222" s="1099"/>
      <c r="AM222" s="49"/>
      <c r="AN222" s="49"/>
      <c r="AO222" s="50"/>
      <c r="AP222" s="93"/>
      <c r="AQ222" s="94"/>
      <c r="AR222" s="165"/>
      <c r="AS222" s="40"/>
      <c r="AT222" s="41"/>
      <c r="AU222" s="151"/>
      <c r="AV222" s="171"/>
      <c r="AW222" s="219"/>
      <c r="AX222" s="42"/>
      <c r="AY222" s="42"/>
      <c r="AZ222" s="42"/>
      <c r="BA222" s="42"/>
      <c r="BB222" s="535"/>
    </row>
    <row r="223" spans="1:54" s="48" customFormat="1" ht="28.1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50"/>
      <c r="AQ223" s="51"/>
      <c r="AR223" s="160"/>
      <c r="AS223" s="40"/>
      <c r="AT223" s="41"/>
      <c r="AU223" s="151"/>
      <c r="AV223" s="171"/>
      <c r="AW223" s="219"/>
      <c r="AX223" s="42"/>
      <c r="AY223" s="42"/>
      <c r="AZ223" s="42"/>
      <c r="BA223" s="42"/>
      <c r="BB223" s="538"/>
    </row>
    <row r="224" spans="1:54" s="48" customFormat="1" ht="28.15" hidden="1" customHeight="1">
      <c r="A224" s="173"/>
      <c r="B224" s="1098" t="s">
        <v>807</v>
      </c>
      <c r="C224" s="1098"/>
      <c r="D224" s="1098"/>
      <c r="E224" s="1098"/>
      <c r="F224" s="1098"/>
      <c r="G224" s="1098"/>
      <c r="H224" s="1098"/>
      <c r="I224" s="1098"/>
      <c r="J224" s="1098"/>
      <c r="K224" s="1098"/>
      <c r="L224" s="1098"/>
      <c r="M224" s="1098"/>
      <c r="N224" s="1098"/>
      <c r="O224" s="1098"/>
      <c r="P224" s="1098"/>
      <c r="Q224" s="1098"/>
      <c r="R224" s="1098"/>
      <c r="S224" s="1098"/>
      <c r="T224" s="1098"/>
      <c r="U224" s="1098"/>
      <c r="V224" s="1098"/>
      <c r="W224" s="1098"/>
      <c r="X224" s="1098"/>
      <c r="Y224" s="1098"/>
      <c r="Z224" s="1098"/>
      <c r="AA224" s="1098"/>
      <c r="AB224" s="1098"/>
      <c r="AC224" s="1098"/>
      <c r="AD224" s="1098"/>
      <c r="AE224" s="173"/>
      <c r="AF224" s="173"/>
      <c r="AG224" s="173"/>
      <c r="AH224" s="173"/>
      <c r="AI224" s="173"/>
      <c r="AJ224" s="173"/>
      <c r="AK224" s="173"/>
      <c r="AL224" s="173"/>
      <c r="AM224" s="173"/>
      <c r="AN224" s="173"/>
      <c r="AO224" s="173"/>
      <c r="AP224" s="51"/>
      <c r="AQ224" s="51"/>
      <c r="AR224" s="160"/>
      <c r="AS224" s="40"/>
      <c r="AT224" s="41"/>
      <c r="AU224" s="151"/>
      <c r="AV224" s="171"/>
      <c r="AW224" s="219"/>
      <c r="AX224" s="42"/>
      <c r="AY224" s="42"/>
      <c r="AZ224" s="42"/>
      <c r="BA224" s="42"/>
      <c r="BB224" s="538"/>
    </row>
    <row r="225" spans="1:58" s="48" customFormat="1" ht="28.15" hidden="1" customHeight="1">
      <c r="A225" s="51"/>
      <c r="B225" s="1091" t="s">
        <v>614</v>
      </c>
      <c r="C225" s="1091"/>
      <c r="D225" s="1091"/>
      <c r="E225" s="1091"/>
      <c r="F225" s="1091"/>
      <c r="G225" s="1091"/>
      <c r="H225" s="1091"/>
      <c r="I225" s="1091"/>
      <c r="J225" s="51"/>
      <c r="K225" s="51"/>
      <c r="L225" s="1091" t="s">
        <v>615</v>
      </c>
      <c r="M225" s="1091"/>
      <c r="N225" s="1091"/>
      <c r="O225" s="1091"/>
      <c r="P225" s="1091"/>
      <c r="Q225" s="1091"/>
      <c r="R225" s="1091"/>
      <c r="S225" s="1091"/>
      <c r="T225" s="51"/>
      <c r="U225" s="51"/>
      <c r="V225" s="1091" t="s">
        <v>616</v>
      </c>
      <c r="W225" s="1091"/>
      <c r="X225" s="1091"/>
      <c r="Y225" s="1091"/>
      <c r="Z225" s="1091"/>
      <c r="AA225" s="1091"/>
      <c r="AB225" s="1091"/>
      <c r="AC225" s="1091"/>
      <c r="AD225" s="51"/>
      <c r="AE225" s="51"/>
      <c r="AF225" s="1091" t="s">
        <v>617</v>
      </c>
      <c r="AG225" s="1091"/>
      <c r="AH225" s="1091"/>
      <c r="AI225" s="1091"/>
      <c r="AJ225" s="1091"/>
      <c r="AK225" s="1091"/>
      <c r="AL225" s="1091"/>
      <c r="AM225" s="1091"/>
      <c r="AN225" s="51"/>
      <c r="AO225" s="51"/>
      <c r="AP225" s="51"/>
      <c r="AQ225" s="51"/>
      <c r="AR225" s="160"/>
      <c r="AS225" s="40"/>
      <c r="AT225" s="41"/>
      <c r="AU225" s="151"/>
      <c r="AV225" s="171"/>
      <c r="AW225" s="219"/>
      <c r="AX225" s="42"/>
      <c r="AY225" s="42"/>
      <c r="AZ225" s="42"/>
      <c r="BA225" s="42"/>
      <c r="BB225" s="538"/>
    </row>
    <row r="226" spans="1:58" s="48" customFormat="1" ht="28.15" hidden="1" customHeight="1">
      <c r="A226" s="51"/>
      <c r="B226" s="1091" t="s">
        <v>618</v>
      </c>
      <c r="C226" s="1091"/>
      <c r="D226" s="1091"/>
      <c r="E226" s="1091"/>
      <c r="F226" s="1091"/>
      <c r="G226" s="1091"/>
      <c r="H226" s="1091"/>
      <c r="I226" s="1091"/>
      <c r="J226" s="51"/>
      <c r="K226" s="51"/>
      <c r="L226" s="1091" t="s">
        <v>619</v>
      </c>
      <c r="M226" s="1091"/>
      <c r="N226" s="1091"/>
      <c r="O226" s="1091"/>
      <c r="P226" s="1091"/>
      <c r="Q226" s="1091"/>
      <c r="R226" s="1091"/>
      <c r="S226" s="1091"/>
      <c r="T226" s="51"/>
      <c r="U226" s="51"/>
      <c r="V226" s="1091" t="s">
        <v>620</v>
      </c>
      <c r="W226" s="1091"/>
      <c r="X226" s="1091"/>
      <c r="Y226" s="1091"/>
      <c r="Z226" s="1091"/>
      <c r="AA226" s="1091"/>
      <c r="AB226" s="1091"/>
      <c r="AC226" s="1091"/>
      <c r="AD226" s="51"/>
      <c r="AE226" s="51"/>
      <c r="AF226" s="1091" t="s">
        <v>621</v>
      </c>
      <c r="AG226" s="1091"/>
      <c r="AH226" s="1091"/>
      <c r="AI226" s="1091"/>
      <c r="AJ226" s="1091"/>
      <c r="AK226" s="1091"/>
      <c r="AL226" s="1091"/>
      <c r="AM226" s="1091"/>
      <c r="AN226" s="51"/>
      <c r="AO226" s="51"/>
      <c r="AP226" s="51"/>
      <c r="AQ226" s="51"/>
      <c r="AR226" s="160"/>
      <c r="AS226" s="40"/>
      <c r="AT226" s="41"/>
      <c r="AU226" s="151"/>
      <c r="AV226" s="171"/>
      <c r="AW226" s="219"/>
      <c r="AX226" s="42"/>
      <c r="AY226" s="42"/>
      <c r="AZ226" s="42"/>
      <c r="BA226" s="42"/>
      <c r="BB226" s="538"/>
    </row>
    <row r="227" spans="1:58" s="48" customFormat="1" ht="28.15" hidden="1" customHeight="1">
      <c r="A227" s="51"/>
      <c r="B227" s="1091" t="s">
        <v>622</v>
      </c>
      <c r="C227" s="1091"/>
      <c r="D227" s="1091"/>
      <c r="E227" s="1091"/>
      <c r="F227" s="1091"/>
      <c r="G227" s="1091"/>
      <c r="H227" s="1091"/>
      <c r="I227" s="1091"/>
      <c r="J227" s="51"/>
      <c r="K227" s="51"/>
      <c r="L227" s="1091" t="s">
        <v>623</v>
      </c>
      <c r="M227" s="1091"/>
      <c r="N227" s="1091"/>
      <c r="O227" s="1091"/>
      <c r="P227" s="1091"/>
      <c r="Q227" s="1091"/>
      <c r="R227" s="1091"/>
      <c r="S227" s="1091"/>
      <c r="T227" s="51"/>
      <c r="U227" s="51"/>
      <c r="V227" s="1091" t="s">
        <v>624</v>
      </c>
      <c r="W227" s="1091"/>
      <c r="X227" s="1091"/>
      <c r="Y227" s="1091"/>
      <c r="Z227" s="1091"/>
      <c r="AA227" s="1091"/>
      <c r="AB227" s="1091"/>
      <c r="AC227" s="1091"/>
      <c r="AD227" s="51"/>
      <c r="AE227" s="51"/>
      <c r="AF227" s="1091" t="s">
        <v>625</v>
      </c>
      <c r="AG227" s="1091"/>
      <c r="AH227" s="1091"/>
      <c r="AI227" s="1091"/>
      <c r="AJ227" s="1091"/>
      <c r="AK227" s="1091"/>
      <c r="AL227" s="1091"/>
      <c r="AM227" s="1091"/>
      <c r="AN227" s="51"/>
      <c r="AO227" s="51"/>
      <c r="AP227" s="51"/>
      <c r="AQ227" s="51"/>
      <c r="AR227" s="160"/>
      <c r="AS227" s="40"/>
      <c r="AT227" s="41"/>
      <c r="AU227" s="151"/>
      <c r="AV227" s="171"/>
      <c r="AW227" s="219"/>
      <c r="AX227" s="42"/>
      <c r="AY227" s="42"/>
      <c r="AZ227" s="42"/>
      <c r="BA227" s="42"/>
      <c r="BB227" s="538"/>
    </row>
    <row r="228" spans="1:58" s="48" customFormat="1" ht="28.15" hidden="1" customHeight="1">
      <c r="A228" s="51"/>
      <c r="B228" s="1091" t="s">
        <v>626</v>
      </c>
      <c r="C228" s="1091"/>
      <c r="D228" s="1091"/>
      <c r="E228" s="1091"/>
      <c r="F228" s="1091"/>
      <c r="G228" s="1091"/>
      <c r="H228" s="1091"/>
      <c r="I228" s="1091"/>
      <c r="J228" s="51"/>
      <c r="K228" s="51"/>
      <c r="L228" s="1091" t="s">
        <v>627</v>
      </c>
      <c r="M228" s="1091"/>
      <c r="N228" s="1091"/>
      <c r="O228" s="1091"/>
      <c r="P228" s="1091"/>
      <c r="Q228" s="1091"/>
      <c r="R228" s="1091"/>
      <c r="S228" s="1091"/>
      <c r="T228" s="51"/>
      <c r="U228" s="51"/>
      <c r="V228" s="1091" t="s">
        <v>628</v>
      </c>
      <c r="W228" s="1091"/>
      <c r="X228" s="1091"/>
      <c r="Y228" s="1091"/>
      <c r="Z228" s="1091"/>
      <c r="AA228" s="1091"/>
      <c r="AB228" s="1091"/>
      <c r="AC228" s="1091"/>
      <c r="AD228" s="51"/>
      <c r="AE228" s="51"/>
      <c r="AF228" s="1091" t="s">
        <v>629</v>
      </c>
      <c r="AG228" s="1091"/>
      <c r="AH228" s="1091"/>
      <c r="AI228" s="1091"/>
      <c r="AJ228" s="1091"/>
      <c r="AK228" s="1091"/>
      <c r="AL228" s="1091"/>
      <c r="AM228" s="1091"/>
      <c r="AN228" s="51"/>
      <c r="AO228" s="51"/>
      <c r="AP228" s="51"/>
      <c r="AQ228" s="51"/>
      <c r="AR228" s="160"/>
      <c r="AS228" s="40"/>
      <c r="AT228" s="41"/>
      <c r="AU228" s="151"/>
      <c r="AV228" s="171"/>
      <c r="AW228" s="219"/>
      <c r="AX228" s="42"/>
      <c r="AY228" s="42"/>
      <c r="AZ228" s="42"/>
      <c r="BA228" s="42"/>
      <c r="BB228" s="538"/>
    </row>
    <row r="229" spans="1:58" s="48" customFormat="1" ht="28.15" hidden="1" customHeight="1">
      <c r="A229" s="49"/>
      <c r="B229" s="105"/>
      <c r="C229" s="106"/>
      <c r="D229" s="107"/>
      <c r="E229" s="107"/>
      <c r="F229" s="107"/>
      <c r="G229" s="107"/>
      <c r="H229" s="107"/>
      <c r="I229" s="107"/>
      <c r="J229" s="107"/>
      <c r="K229" s="72"/>
      <c r="L229" s="108"/>
      <c r="M229" s="108"/>
      <c r="N229" s="108"/>
      <c r="O229" s="108"/>
      <c r="P229" s="108"/>
      <c r="Q229" s="108"/>
      <c r="R229" s="108"/>
      <c r="S229" s="108"/>
      <c r="T229" s="108"/>
      <c r="U229" s="108"/>
      <c r="V229" s="108"/>
      <c r="W229" s="108"/>
      <c r="X229" s="108"/>
      <c r="Y229" s="108"/>
      <c r="Z229" s="85"/>
      <c r="AA229" s="85"/>
      <c r="AB229" s="85"/>
      <c r="AC229" s="85"/>
      <c r="AD229" s="85"/>
      <c r="AE229" s="85"/>
      <c r="AF229" s="85"/>
      <c r="AG229" s="85"/>
      <c r="AH229" s="85"/>
      <c r="AI229" s="85"/>
      <c r="AJ229" s="85"/>
      <c r="AK229" s="85"/>
      <c r="AL229" s="85"/>
      <c r="AM229" s="85"/>
      <c r="AN229" s="85"/>
      <c r="AO229" s="50"/>
      <c r="AP229" s="50"/>
      <c r="AQ229" s="51"/>
      <c r="AR229" s="160"/>
      <c r="AS229" s="40"/>
      <c r="AT229" s="41"/>
      <c r="AU229" s="151"/>
      <c r="AV229" s="171"/>
      <c r="AW229" s="219"/>
      <c r="AX229" s="42"/>
      <c r="AY229" s="42"/>
      <c r="AZ229" s="42"/>
      <c r="BA229" s="42"/>
      <c r="BB229" s="538"/>
    </row>
    <row r="230" spans="1:58" s="48" customFormat="1" ht="28.15" customHeight="1">
      <c r="A230" s="49"/>
      <c r="B230" s="1243" t="s">
        <v>818</v>
      </c>
      <c r="C230" s="1243"/>
      <c r="D230" s="1243"/>
      <c r="E230" s="109"/>
      <c r="F230" s="1243" t="s">
        <v>819</v>
      </c>
      <c r="G230" s="1243"/>
      <c r="H230" s="1243"/>
      <c r="I230" s="1243"/>
      <c r="J230" s="1243"/>
      <c r="K230" s="1243"/>
      <c r="L230" s="1243"/>
      <c r="M230" s="1243"/>
      <c r="N230" s="1367" t="s">
        <v>631</v>
      </c>
      <c r="O230" s="1367"/>
      <c r="P230" s="1367"/>
      <c r="Q230" s="1367"/>
      <c r="R230" s="1367"/>
      <c r="S230" s="1367"/>
      <c r="T230" s="1367"/>
      <c r="U230" s="1367"/>
      <c r="V230" s="1367"/>
      <c r="W230" s="1367"/>
      <c r="X230" s="1367"/>
      <c r="Y230" s="1367"/>
      <c r="Z230" s="1367"/>
      <c r="AA230" s="1367"/>
      <c r="AB230" s="1364" t="s">
        <v>822</v>
      </c>
      <c r="AC230" s="1364"/>
      <c r="AD230" s="1364"/>
      <c r="AE230" s="1364"/>
      <c r="AF230" s="1364"/>
      <c r="AG230" s="1364"/>
      <c r="AH230" s="1364"/>
      <c r="AI230" s="1364"/>
      <c r="AJ230" s="1364"/>
      <c r="AK230" s="1364"/>
      <c r="AL230" s="1364"/>
      <c r="AM230" s="1364"/>
      <c r="AO230" s="50"/>
      <c r="AP230" s="50"/>
      <c r="AQ230" s="51"/>
      <c r="AR230" s="160"/>
      <c r="AS230" s="40"/>
      <c r="AT230" s="41"/>
      <c r="AU230" s="151"/>
      <c r="AV230" s="171"/>
      <c r="AW230" s="219"/>
      <c r="AX230" s="42"/>
      <c r="AY230" s="42"/>
      <c r="AZ230" s="42"/>
      <c r="BA230" s="42"/>
      <c r="BB230" s="538"/>
    </row>
    <row r="231" spans="1:58" s="63" customFormat="1" ht="28.15" customHeight="1" thickBot="1">
      <c r="A231" s="49"/>
      <c r="B231" s="1242" t="s">
        <v>820</v>
      </c>
      <c r="C231" s="1242"/>
      <c r="D231" s="1242"/>
      <c r="E231" s="169"/>
      <c r="F231" s="1277" t="s">
        <v>821</v>
      </c>
      <c r="G231" s="1277"/>
      <c r="H231" s="1277"/>
      <c r="I231" s="1277"/>
      <c r="J231" s="1277"/>
      <c r="K231" s="1277"/>
      <c r="L231" s="1277"/>
      <c r="M231" s="1277"/>
      <c r="N231" s="1367"/>
      <c r="O231" s="1367"/>
      <c r="P231" s="1367"/>
      <c r="Q231" s="1367"/>
      <c r="R231" s="1367"/>
      <c r="S231" s="1367"/>
      <c r="T231" s="1367"/>
      <c r="U231" s="1367"/>
      <c r="V231" s="1367"/>
      <c r="W231" s="1367"/>
      <c r="X231" s="1367"/>
      <c r="Y231" s="1367"/>
      <c r="Z231" s="1367"/>
      <c r="AA231" s="1367"/>
      <c r="AB231" s="1364"/>
      <c r="AC231" s="1364"/>
      <c r="AD231" s="1364"/>
      <c r="AE231" s="1364"/>
      <c r="AF231" s="1364"/>
      <c r="AG231" s="1364"/>
      <c r="AH231" s="1364"/>
      <c r="AI231" s="1364"/>
      <c r="AJ231" s="1364"/>
      <c r="AK231" s="1364"/>
      <c r="AL231" s="1364"/>
      <c r="AM231" s="1364"/>
      <c r="AO231" s="50"/>
      <c r="AP231" s="50"/>
      <c r="AQ231" s="51"/>
      <c r="AR231" s="160"/>
      <c r="AS231" s="40"/>
      <c r="AT231" s="41"/>
      <c r="AU231" s="151"/>
      <c r="AV231" s="171"/>
      <c r="AW231" s="219"/>
      <c r="AX231" s="42"/>
      <c r="AY231" s="42"/>
      <c r="AZ231" s="42"/>
      <c r="BA231" s="42"/>
      <c r="BB231" s="538"/>
      <c r="BC231" s="48"/>
      <c r="BD231" s="48"/>
      <c r="BE231" s="48"/>
      <c r="BF231" s="48"/>
    </row>
    <row r="232" spans="1:58" s="48" customFormat="1" ht="28.15" customHeight="1">
      <c r="A232" s="50"/>
      <c r="B232" s="761"/>
      <c r="C232" s="762"/>
      <c r="D232" s="763"/>
      <c r="E232" s="49"/>
      <c r="F232" s="992"/>
      <c r="G232" s="940" t="s">
        <v>87</v>
      </c>
      <c r="H232" s="941"/>
      <c r="I232" s="941"/>
      <c r="J232" s="941"/>
      <c r="K232" s="941"/>
      <c r="L232" s="941"/>
      <c r="M232" s="942"/>
      <c r="N232" s="925" t="s">
        <v>1247</v>
      </c>
      <c r="O232" s="926"/>
      <c r="P232" s="926"/>
      <c r="Q232" s="926"/>
      <c r="R232" s="926"/>
      <c r="S232" s="926"/>
      <c r="T232" s="926"/>
      <c r="U232" s="926"/>
      <c r="V232" s="926"/>
      <c r="W232" s="926"/>
      <c r="X232" s="926"/>
      <c r="Y232" s="926"/>
      <c r="Z232" s="926"/>
      <c r="AA232" s="927"/>
      <c r="AB232" s="1123" t="s">
        <v>1353</v>
      </c>
      <c r="AC232" s="1124"/>
      <c r="AD232" s="1124"/>
      <c r="AE232" s="1124"/>
      <c r="AF232" s="1124"/>
      <c r="AG232" s="1124"/>
      <c r="AH232" s="1124"/>
      <c r="AI232" s="1124"/>
      <c r="AJ232" s="1124"/>
      <c r="AK232" s="1124"/>
      <c r="AL232" s="1124"/>
      <c r="AM232" s="1125"/>
      <c r="AQ232" s="100"/>
      <c r="AR232" s="167" t="s">
        <v>1206</v>
      </c>
      <c r="AS232" s="40" t="str">
        <f>IF(AND(B232="〇",COUNTIF(F232:F241,"〇")&gt;0),B234,"")</f>
        <v/>
      </c>
      <c r="AT232" s="41" t="str">
        <f>IF(AND($B$232="〇",F232="〇"),1,"")</f>
        <v/>
      </c>
      <c r="AU232" s="151" t="str">
        <f>IF(AT232=1,COUNTIF(AT232,"1"),"申請なし")</f>
        <v>申請なし</v>
      </c>
      <c r="AV232" s="171" t="str">
        <f>IF(AND(AT232=1,COUNTIF($C$419:$D$428,AZ232)=0),BA232,"")</f>
        <v/>
      </c>
      <c r="AW232" s="219" t="s">
        <v>1031</v>
      </c>
      <c r="AX232" s="42" t="s">
        <v>86</v>
      </c>
      <c r="AY232" s="42" t="s">
        <v>87</v>
      </c>
      <c r="AZ232" s="42" t="s">
        <v>397</v>
      </c>
      <c r="BA232" s="42" t="s">
        <v>1013</v>
      </c>
      <c r="BB232" s="538" t="str">
        <f>IF(AND(AT232=1,AZ232&lt;&gt;" "),1,"")</f>
        <v/>
      </c>
    </row>
    <row r="233" spans="1:58" s="48" customFormat="1" ht="28.15" customHeight="1" thickBot="1">
      <c r="A233" s="50"/>
      <c r="B233" s="915"/>
      <c r="C233" s="916"/>
      <c r="D233" s="917"/>
      <c r="E233" s="49"/>
      <c r="F233" s="993"/>
      <c r="G233" s="943"/>
      <c r="H233" s="944"/>
      <c r="I233" s="944"/>
      <c r="J233" s="944"/>
      <c r="K233" s="944"/>
      <c r="L233" s="944"/>
      <c r="M233" s="905"/>
      <c r="N233" s="928"/>
      <c r="O233" s="929"/>
      <c r="P233" s="929"/>
      <c r="Q233" s="929"/>
      <c r="R233" s="929"/>
      <c r="S233" s="929"/>
      <c r="T233" s="929"/>
      <c r="U233" s="929"/>
      <c r="V233" s="929"/>
      <c r="W233" s="929"/>
      <c r="X233" s="929"/>
      <c r="Y233" s="929"/>
      <c r="Z233" s="929"/>
      <c r="AA233" s="930"/>
      <c r="AB233" s="1126"/>
      <c r="AC233" s="1127"/>
      <c r="AD233" s="1127"/>
      <c r="AE233" s="1127"/>
      <c r="AF233" s="1127"/>
      <c r="AG233" s="1127"/>
      <c r="AH233" s="1127"/>
      <c r="AI233" s="1127"/>
      <c r="AJ233" s="1127"/>
      <c r="AK233" s="1127"/>
      <c r="AL233" s="1127"/>
      <c r="AM233" s="1128"/>
      <c r="AQ233" s="100"/>
      <c r="AR233" s="167" t="s">
        <v>1206</v>
      </c>
      <c r="AS233" s="40"/>
      <c r="AT233" s="41" t="str">
        <f t="shared" ref="AT233:AT241" si="2">IF(AND($B$232="〇",F233="〇"),1,"")</f>
        <v/>
      </c>
      <c r="AU233" s="151" t="str">
        <f>IF(AT233=1,COUNTIF($AT$232:AT233,"1"),"申請なし")</f>
        <v>申請なし</v>
      </c>
      <c r="AV233" s="171"/>
      <c r="AW233" s="219" t="s">
        <v>1032</v>
      </c>
      <c r="AX233" s="42"/>
      <c r="AY233" s="42"/>
      <c r="AZ233" s="42"/>
      <c r="BA233" s="42" t="s">
        <v>1014</v>
      </c>
      <c r="BB233" s="538" t="str">
        <f t="shared" ref="BB233:BB296" si="3">IF(AND(AT233=1,AZ233&lt;&gt;" "),1,"")</f>
        <v/>
      </c>
    </row>
    <row r="234" spans="1:58" s="63" customFormat="1" ht="28.15" customHeight="1">
      <c r="A234" s="50"/>
      <c r="B234" s="676" t="s">
        <v>630</v>
      </c>
      <c r="C234" s="995"/>
      <c r="D234" s="996"/>
      <c r="E234" s="50"/>
      <c r="F234" s="668"/>
      <c r="G234" s="1068" t="s">
        <v>89</v>
      </c>
      <c r="H234" s="1068"/>
      <c r="I234" s="1068"/>
      <c r="J234" s="1068" t="s">
        <v>89</v>
      </c>
      <c r="K234" s="1068"/>
      <c r="L234" s="1068"/>
      <c r="M234" s="1069"/>
      <c r="N234" s="682" t="s">
        <v>632</v>
      </c>
      <c r="O234" s="683"/>
      <c r="P234" s="683"/>
      <c r="Q234" s="683"/>
      <c r="R234" s="683"/>
      <c r="S234" s="683"/>
      <c r="T234" s="683"/>
      <c r="U234" s="683"/>
      <c r="V234" s="683"/>
      <c r="W234" s="683"/>
      <c r="X234" s="683"/>
      <c r="Y234" s="683"/>
      <c r="Z234" s="683"/>
      <c r="AA234" s="683"/>
      <c r="AB234" s="709"/>
      <c r="AC234" s="709"/>
      <c r="AD234" s="709"/>
      <c r="AE234" s="709"/>
      <c r="AF234" s="709"/>
      <c r="AG234" s="709"/>
      <c r="AH234" s="709"/>
      <c r="AI234" s="709"/>
      <c r="AJ234" s="709"/>
      <c r="AK234" s="709"/>
      <c r="AL234" s="709"/>
      <c r="AM234" s="709"/>
      <c r="AQ234" s="75"/>
      <c r="AR234" s="167" t="s">
        <v>1206</v>
      </c>
      <c r="AS234" s="40"/>
      <c r="AT234" s="41" t="str">
        <f t="shared" si="2"/>
        <v/>
      </c>
      <c r="AU234" s="151" t="str">
        <f>IF(AT234=1,COUNTIF($AT$232:AT234,"1"),"申請なし")</f>
        <v>申請なし</v>
      </c>
      <c r="AV234" s="171"/>
      <c r="AW234" s="219" t="s">
        <v>1033</v>
      </c>
      <c r="AX234" s="42" t="s">
        <v>88</v>
      </c>
      <c r="AY234" s="42" t="s">
        <v>89</v>
      </c>
      <c r="AZ234" s="42" t="s">
        <v>1000</v>
      </c>
      <c r="BA234" s="42" t="s">
        <v>1014</v>
      </c>
      <c r="BB234" s="538" t="str">
        <f t="shared" si="3"/>
        <v/>
      </c>
      <c r="BC234" s="48"/>
      <c r="BD234" s="48"/>
      <c r="BE234" s="48"/>
      <c r="BF234" s="48"/>
    </row>
    <row r="235" spans="1:58" s="48" customFormat="1" ht="28.15" customHeight="1">
      <c r="A235" s="50"/>
      <c r="B235" s="918"/>
      <c r="C235" s="997"/>
      <c r="D235" s="998"/>
      <c r="E235" s="49"/>
      <c r="F235" s="668"/>
      <c r="G235" s="1068" t="s">
        <v>91</v>
      </c>
      <c r="H235" s="1068"/>
      <c r="I235" s="1068"/>
      <c r="J235" s="1068" t="s">
        <v>91</v>
      </c>
      <c r="K235" s="1068"/>
      <c r="L235" s="1068"/>
      <c r="M235" s="1069"/>
      <c r="N235" s="682" t="s">
        <v>1388</v>
      </c>
      <c r="O235" s="683"/>
      <c r="P235" s="683"/>
      <c r="Q235" s="683"/>
      <c r="R235" s="683"/>
      <c r="S235" s="683"/>
      <c r="T235" s="683"/>
      <c r="U235" s="683"/>
      <c r="V235" s="683"/>
      <c r="W235" s="683"/>
      <c r="X235" s="683"/>
      <c r="Y235" s="683"/>
      <c r="Z235" s="683"/>
      <c r="AA235" s="683"/>
      <c r="AB235" s="709"/>
      <c r="AC235" s="709"/>
      <c r="AD235" s="709"/>
      <c r="AE235" s="709"/>
      <c r="AF235" s="709"/>
      <c r="AG235" s="709"/>
      <c r="AH235" s="709"/>
      <c r="AI235" s="709"/>
      <c r="AJ235" s="709"/>
      <c r="AK235" s="709"/>
      <c r="AL235" s="709"/>
      <c r="AM235" s="709"/>
      <c r="AQ235" s="100"/>
      <c r="AR235" s="167" t="s">
        <v>1206</v>
      </c>
      <c r="AS235" s="40"/>
      <c r="AT235" s="41" t="str">
        <f t="shared" si="2"/>
        <v/>
      </c>
      <c r="AU235" s="151" t="str">
        <f>IF(AT235=1,COUNTIF($AT$232:AT235,"1"),"申請なし")</f>
        <v>申請なし</v>
      </c>
      <c r="AV235" s="171"/>
      <c r="AW235" s="219" t="s">
        <v>1034</v>
      </c>
      <c r="AX235" s="42" t="s">
        <v>90</v>
      </c>
      <c r="AY235" s="42" t="s">
        <v>91</v>
      </c>
      <c r="AZ235" s="42" t="s">
        <v>1000</v>
      </c>
      <c r="BA235" s="42" t="s">
        <v>1014</v>
      </c>
      <c r="BB235" s="538" t="str">
        <f t="shared" si="3"/>
        <v/>
      </c>
    </row>
    <row r="236" spans="1:58" s="63" customFormat="1" ht="28.15" customHeight="1">
      <c r="A236" s="50"/>
      <c r="B236" s="918"/>
      <c r="C236" s="997"/>
      <c r="D236" s="998"/>
      <c r="E236" s="50"/>
      <c r="F236" s="668"/>
      <c r="G236" s="1068" t="s">
        <v>93</v>
      </c>
      <c r="H236" s="1068"/>
      <c r="I236" s="1068"/>
      <c r="J236" s="1068" t="s">
        <v>93</v>
      </c>
      <c r="K236" s="1068"/>
      <c r="L236" s="1068"/>
      <c r="M236" s="1069"/>
      <c r="N236" s="682" t="s">
        <v>633</v>
      </c>
      <c r="O236" s="683"/>
      <c r="P236" s="683"/>
      <c r="Q236" s="683"/>
      <c r="R236" s="683"/>
      <c r="S236" s="683"/>
      <c r="T236" s="683"/>
      <c r="U236" s="683"/>
      <c r="V236" s="683"/>
      <c r="W236" s="683"/>
      <c r="X236" s="683"/>
      <c r="Y236" s="683"/>
      <c r="Z236" s="683"/>
      <c r="AA236" s="683"/>
      <c r="AB236" s="737" t="s">
        <v>769</v>
      </c>
      <c r="AC236" s="737"/>
      <c r="AD236" s="737"/>
      <c r="AE236" s="737"/>
      <c r="AF236" s="737"/>
      <c r="AG236" s="737"/>
      <c r="AH236" s="737"/>
      <c r="AI236" s="737"/>
      <c r="AJ236" s="737"/>
      <c r="AK236" s="737"/>
      <c r="AL236" s="737"/>
      <c r="AM236" s="737"/>
      <c r="AQ236" s="75"/>
      <c r="AR236" s="167" t="s">
        <v>1206</v>
      </c>
      <c r="AS236" s="40"/>
      <c r="AT236" s="41" t="str">
        <f t="shared" si="2"/>
        <v/>
      </c>
      <c r="AU236" s="151" t="str">
        <f>IF(AT236=1,COUNTIF($AT$232:AT236,"1"),"申請なし")</f>
        <v>申請なし</v>
      </c>
      <c r="AV236" s="171"/>
      <c r="AW236" s="219" t="s">
        <v>1035</v>
      </c>
      <c r="AX236" s="42" t="s">
        <v>92</v>
      </c>
      <c r="AY236" s="42" t="s">
        <v>93</v>
      </c>
      <c r="AZ236" s="42" t="s">
        <v>1000</v>
      </c>
      <c r="BA236" s="42" t="s">
        <v>1014</v>
      </c>
      <c r="BB236" s="538" t="str">
        <f t="shared" si="3"/>
        <v/>
      </c>
    </row>
    <row r="237" spans="1:58" s="63" customFormat="1" ht="28.15" customHeight="1">
      <c r="A237" s="50"/>
      <c r="B237" s="918"/>
      <c r="C237" s="997"/>
      <c r="D237" s="998"/>
      <c r="E237" s="50"/>
      <c r="F237" s="668"/>
      <c r="G237" s="1068" t="s">
        <v>95</v>
      </c>
      <c r="H237" s="1068"/>
      <c r="I237" s="1068"/>
      <c r="J237" s="1068" t="s">
        <v>95</v>
      </c>
      <c r="K237" s="1068"/>
      <c r="L237" s="1068"/>
      <c r="M237" s="1069"/>
      <c r="N237" s="682" t="s">
        <v>634</v>
      </c>
      <c r="O237" s="683"/>
      <c r="P237" s="683"/>
      <c r="Q237" s="683"/>
      <c r="R237" s="683"/>
      <c r="S237" s="683"/>
      <c r="T237" s="683"/>
      <c r="U237" s="683"/>
      <c r="V237" s="683"/>
      <c r="W237" s="683"/>
      <c r="X237" s="683"/>
      <c r="Y237" s="683"/>
      <c r="Z237" s="683"/>
      <c r="AA237" s="683"/>
      <c r="AB237" s="709"/>
      <c r="AC237" s="709"/>
      <c r="AD237" s="709"/>
      <c r="AE237" s="709"/>
      <c r="AF237" s="709"/>
      <c r="AG237" s="709"/>
      <c r="AH237" s="709"/>
      <c r="AI237" s="709"/>
      <c r="AJ237" s="709"/>
      <c r="AK237" s="709"/>
      <c r="AL237" s="709"/>
      <c r="AM237" s="709"/>
      <c r="AQ237" s="75"/>
      <c r="AR237" s="167" t="s">
        <v>1206</v>
      </c>
      <c r="AS237" s="40"/>
      <c r="AT237" s="41" t="str">
        <f t="shared" si="2"/>
        <v/>
      </c>
      <c r="AU237" s="151" t="str">
        <f>IF(AT237=1,COUNTIF($AT$232:AT237,"1"),"申請なし")</f>
        <v>申請なし</v>
      </c>
      <c r="AV237" s="171"/>
      <c r="AW237" s="219" t="s">
        <v>1036</v>
      </c>
      <c r="AX237" s="42" t="s">
        <v>94</v>
      </c>
      <c r="AY237" s="42" t="s">
        <v>95</v>
      </c>
      <c r="AZ237" s="42" t="s">
        <v>1000</v>
      </c>
      <c r="BA237" s="42" t="s">
        <v>1014</v>
      </c>
      <c r="BB237" s="538" t="str">
        <f t="shared" si="3"/>
        <v/>
      </c>
    </row>
    <row r="238" spans="1:58" s="48" customFormat="1" ht="28.15" customHeight="1">
      <c r="A238" s="50"/>
      <c r="B238" s="918"/>
      <c r="C238" s="997"/>
      <c r="D238" s="998"/>
      <c r="E238" s="49"/>
      <c r="F238" s="668"/>
      <c r="G238" s="1068" t="s">
        <v>97</v>
      </c>
      <c r="H238" s="1068"/>
      <c r="I238" s="1068"/>
      <c r="J238" s="1068" t="s">
        <v>97</v>
      </c>
      <c r="K238" s="1068"/>
      <c r="L238" s="1068"/>
      <c r="M238" s="1069"/>
      <c r="N238" s="682" t="s">
        <v>635</v>
      </c>
      <c r="O238" s="683"/>
      <c r="P238" s="683"/>
      <c r="Q238" s="683"/>
      <c r="R238" s="683"/>
      <c r="S238" s="683"/>
      <c r="T238" s="683"/>
      <c r="U238" s="683"/>
      <c r="V238" s="683"/>
      <c r="W238" s="683"/>
      <c r="X238" s="683"/>
      <c r="Y238" s="683"/>
      <c r="Z238" s="683"/>
      <c r="AA238" s="683"/>
      <c r="AB238" s="709"/>
      <c r="AC238" s="709"/>
      <c r="AD238" s="709"/>
      <c r="AE238" s="709"/>
      <c r="AF238" s="709"/>
      <c r="AG238" s="709"/>
      <c r="AH238" s="709"/>
      <c r="AI238" s="709"/>
      <c r="AJ238" s="709"/>
      <c r="AK238" s="709"/>
      <c r="AL238" s="709"/>
      <c r="AM238" s="709"/>
      <c r="AQ238" s="100"/>
      <c r="AR238" s="167" t="s">
        <v>1206</v>
      </c>
      <c r="AS238" s="40"/>
      <c r="AT238" s="41" t="str">
        <f t="shared" si="2"/>
        <v/>
      </c>
      <c r="AU238" s="151" t="str">
        <f>IF(AT238=1,COUNTIF($AT$232:AT238,"1"),"申請なし")</f>
        <v>申請なし</v>
      </c>
      <c r="AV238" s="171"/>
      <c r="AW238" s="219" t="s">
        <v>1037</v>
      </c>
      <c r="AX238" s="42" t="s">
        <v>96</v>
      </c>
      <c r="AY238" s="42" t="s">
        <v>97</v>
      </c>
      <c r="AZ238" s="42" t="s">
        <v>1000</v>
      </c>
      <c r="BA238" s="42" t="s">
        <v>1014</v>
      </c>
      <c r="BB238" s="538" t="str">
        <f t="shared" si="3"/>
        <v/>
      </c>
    </row>
    <row r="239" spans="1:58" s="63" customFormat="1" ht="28.15" customHeight="1">
      <c r="A239" s="50"/>
      <c r="B239" s="918"/>
      <c r="C239" s="997"/>
      <c r="D239" s="998"/>
      <c r="E239" s="50"/>
      <c r="F239" s="668"/>
      <c r="G239" s="1068" t="s">
        <v>99</v>
      </c>
      <c r="H239" s="1068"/>
      <c r="I239" s="1068"/>
      <c r="J239" s="1068" t="s">
        <v>99</v>
      </c>
      <c r="K239" s="1068"/>
      <c r="L239" s="1068"/>
      <c r="M239" s="1069"/>
      <c r="N239" s="682" t="s">
        <v>636</v>
      </c>
      <c r="O239" s="683"/>
      <c r="P239" s="683"/>
      <c r="Q239" s="683"/>
      <c r="R239" s="683"/>
      <c r="S239" s="683"/>
      <c r="T239" s="683"/>
      <c r="U239" s="683"/>
      <c r="V239" s="683"/>
      <c r="W239" s="683"/>
      <c r="X239" s="683"/>
      <c r="Y239" s="683"/>
      <c r="Z239" s="683"/>
      <c r="AA239" s="683"/>
      <c r="AB239" s="709"/>
      <c r="AC239" s="709"/>
      <c r="AD239" s="709"/>
      <c r="AE239" s="709"/>
      <c r="AF239" s="709"/>
      <c r="AG239" s="709"/>
      <c r="AH239" s="709"/>
      <c r="AI239" s="709"/>
      <c r="AJ239" s="709"/>
      <c r="AK239" s="709"/>
      <c r="AL239" s="709"/>
      <c r="AM239" s="709"/>
      <c r="AQ239" s="75"/>
      <c r="AR239" s="167" t="s">
        <v>1206</v>
      </c>
      <c r="AS239" s="40"/>
      <c r="AT239" s="41" t="str">
        <f t="shared" si="2"/>
        <v/>
      </c>
      <c r="AU239" s="151" t="str">
        <f>IF(AT239=1,COUNTIF($AT$232:AT239,"1"),"申請なし")</f>
        <v>申請なし</v>
      </c>
      <c r="AV239" s="171"/>
      <c r="AW239" s="219" t="s">
        <v>1038</v>
      </c>
      <c r="AX239" s="42" t="s">
        <v>98</v>
      </c>
      <c r="AY239" s="42" t="s">
        <v>99</v>
      </c>
      <c r="AZ239" s="42" t="s">
        <v>1000</v>
      </c>
      <c r="BA239" s="42" t="s">
        <v>1014</v>
      </c>
      <c r="BB239" s="538" t="str">
        <f t="shared" si="3"/>
        <v/>
      </c>
    </row>
    <row r="240" spans="1:58" s="48" customFormat="1" ht="28.15" customHeight="1">
      <c r="A240" s="50"/>
      <c r="B240" s="918"/>
      <c r="C240" s="997"/>
      <c r="D240" s="998"/>
      <c r="E240" s="49"/>
      <c r="F240" s="668"/>
      <c r="G240" s="1068" t="s">
        <v>101</v>
      </c>
      <c r="H240" s="1068"/>
      <c r="I240" s="1068"/>
      <c r="J240" s="1068" t="s">
        <v>101</v>
      </c>
      <c r="K240" s="1068"/>
      <c r="L240" s="1068"/>
      <c r="M240" s="1069"/>
      <c r="N240" s="682" t="s">
        <v>637</v>
      </c>
      <c r="O240" s="683"/>
      <c r="P240" s="683"/>
      <c r="Q240" s="683"/>
      <c r="R240" s="683"/>
      <c r="S240" s="683"/>
      <c r="T240" s="683"/>
      <c r="U240" s="683"/>
      <c r="V240" s="683"/>
      <c r="W240" s="683"/>
      <c r="X240" s="683"/>
      <c r="Y240" s="683"/>
      <c r="Z240" s="683"/>
      <c r="AA240" s="683"/>
      <c r="AB240" s="709"/>
      <c r="AC240" s="709"/>
      <c r="AD240" s="709"/>
      <c r="AE240" s="709"/>
      <c r="AF240" s="709"/>
      <c r="AG240" s="709"/>
      <c r="AH240" s="709"/>
      <c r="AI240" s="709"/>
      <c r="AJ240" s="709"/>
      <c r="AK240" s="709"/>
      <c r="AL240" s="709"/>
      <c r="AM240" s="709"/>
      <c r="AQ240" s="100"/>
      <c r="AR240" s="167" t="s">
        <v>1206</v>
      </c>
      <c r="AS240" s="40"/>
      <c r="AT240" s="41" t="str">
        <f t="shared" si="2"/>
        <v/>
      </c>
      <c r="AU240" s="151" t="str">
        <f>IF(AT240=1,COUNTIF($AT$232:AT240,"1"),"申請なし")</f>
        <v>申請なし</v>
      </c>
      <c r="AV240" s="171"/>
      <c r="AW240" s="219" t="s">
        <v>1039</v>
      </c>
      <c r="AX240" s="42" t="s">
        <v>100</v>
      </c>
      <c r="AY240" s="42" t="s">
        <v>101</v>
      </c>
      <c r="AZ240" s="42" t="s">
        <v>1000</v>
      </c>
      <c r="BA240" s="42" t="s">
        <v>1014</v>
      </c>
      <c r="BB240" s="538" t="str">
        <f t="shared" si="3"/>
        <v/>
      </c>
    </row>
    <row r="241" spans="1:54" s="63" customFormat="1" ht="28.15" customHeight="1" thickBot="1">
      <c r="A241" s="50"/>
      <c r="B241" s="999"/>
      <c r="C241" s="1000"/>
      <c r="D241" s="1001"/>
      <c r="E241" s="50"/>
      <c r="F241" s="669"/>
      <c r="G241" s="1365" t="s">
        <v>770</v>
      </c>
      <c r="H241" s="1365"/>
      <c r="I241" s="1365"/>
      <c r="J241" s="1365" t="s">
        <v>638</v>
      </c>
      <c r="K241" s="1365"/>
      <c r="L241" s="1365"/>
      <c r="M241" s="1366"/>
      <c r="N241" s="682" t="s">
        <v>639</v>
      </c>
      <c r="O241" s="683"/>
      <c r="P241" s="683"/>
      <c r="Q241" s="683"/>
      <c r="R241" s="683"/>
      <c r="S241" s="683"/>
      <c r="T241" s="683"/>
      <c r="U241" s="683"/>
      <c r="V241" s="683"/>
      <c r="W241" s="683"/>
      <c r="X241" s="683"/>
      <c r="Y241" s="683"/>
      <c r="Z241" s="683"/>
      <c r="AA241" s="683"/>
      <c r="AB241" s="709"/>
      <c r="AC241" s="709"/>
      <c r="AD241" s="709"/>
      <c r="AE241" s="709"/>
      <c r="AF241" s="709"/>
      <c r="AG241" s="709"/>
      <c r="AH241" s="709"/>
      <c r="AI241" s="709"/>
      <c r="AJ241" s="709"/>
      <c r="AK241" s="709"/>
      <c r="AL241" s="709"/>
      <c r="AM241" s="709"/>
      <c r="AQ241" s="75"/>
      <c r="AR241" s="167" t="s">
        <v>1206</v>
      </c>
      <c r="AS241" s="40"/>
      <c r="AT241" s="41" t="str">
        <f t="shared" si="2"/>
        <v/>
      </c>
      <c r="AU241" s="151" t="str">
        <f>IF(AT241=1,COUNTIF($AT$232:AT241,"1"),"申請なし")</f>
        <v>申請なし</v>
      </c>
      <c r="AV241" s="171"/>
      <c r="AW241" s="219" t="s">
        <v>1040</v>
      </c>
      <c r="AX241" s="42" t="s">
        <v>102</v>
      </c>
      <c r="AY241" s="42" t="s">
        <v>638</v>
      </c>
      <c r="AZ241" s="42" t="s">
        <v>1000</v>
      </c>
      <c r="BA241" s="42" t="s">
        <v>1014</v>
      </c>
      <c r="BB241" s="538" t="str">
        <f t="shared" si="3"/>
        <v/>
      </c>
    </row>
    <row r="242" spans="1:54" s="48" customFormat="1" ht="28.15" customHeight="1" thickBot="1">
      <c r="A242" s="49"/>
      <c r="B242" s="110"/>
      <c r="C242" s="110"/>
      <c r="D242" s="111"/>
      <c r="E242" s="112"/>
      <c r="F242" s="113"/>
      <c r="G242" s="114"/>
      <c r="H242" s="114"/>
      <c r="I242" s="114"/>
      <c r="J242" s="114"/>
      <c r="K242" s="114"/>
      <c r="L242" s="115"/>
      <c r="M242" s="115"/>
      <c r="N242" s="116"/>
      <c r="O242" s="116"/>
      <c r="P242" s="116"/>
      <c r="Q242" s="116"/>
      <c r="R242" s="116"/>
      <c r="S242" s="116"/>
      <c r="T242" s="116"/>
      <c r="U242" s="116"/>
      <c r="V242" s="116"/>
      <c r="W242" s="116"/>
      <c r="X242" s="116"/>
      <c r="Y242" s="116"/>
      <c r="Z242" s="117"/>
      <c r="AA242" s="117"/>
      <c r="AB242" s="118"/>
      <c r="AC242" s="118"/>
      <c r="AD242" s="118"/>
      <c r="AE242" s="118"/>
      <c r="AF242" s="118"/>
      <c r="AG242" s="118"/>
      <c r="AH242" s="118"/>
      <c r="AI242" s="118"/>
      <c r="AJ242" s="118"/>
      <c r="AK242" s="118"/>
      <c r="AL242" s="118"/>
      <c r="AM242" s="119"/>
      <c r="AO242" s="49"/>
      <c r="AP242" s="50"/>
      <c r="AQ242" s="51"/>
      <c r="AR242" s="167" t="s">
        <v>1206</v>
      </c>
      <c r="AS242" s="40"/>
      <c r="AT242" s="41"/>
      <c r="AU242" s="151" t="str">
        <f>IF(AT242=1,COUNTIF($AT$232:AT242,"1"),"申請なし")</f>
        <v>申請なし</v>
      </c>
      <c r="AV242" s="171"/>
      <c r="AW242" s="219" t="s">
        <v>1041</v>
      </c>
      <c r="AX242" s="42"/>
      <c r="AY242" s="42"/>
      <c r="AZ242" s="42" t="s">
        <v>1000</v>
      </c>
      <c r="BA242" s="42" t="s">
        <v>1014</v>
      </c>
      <c r="BB242" s="538" t="str">
        <f t="shared" si="3"/>
        <v/>
      </c>
    </row>
    <row r="243" spans="1:54" s="63" customFormat="1" ht="28.15" customHeight="1">
      <c r="A243" s="49"/>
      <c r="B243" s="686"/>
      <c r="C243" s="687"/>
      <c r="D243" s="688"/>
      <c r="E243" s="120"/>
      <c r="F243" s="670"/>
      <c r="G243" s="1317" t="s">
        <v>104</v>
      </c>
      <c r="H243" s="1317"/>
      <c r="I243" s="1317"/>
      <c r="J243" s="1317" t="s">
        <v>104</v>
      </c>
      <c r="K243" s="1317"/>
      <c r="L243" s="1317"/>
      <c r="M243" s="1318"/>
      <c r="N243" s="694" t="s">
        <v>640</v>
      </c>
      <c r="O243" s="695"/>
      <c r="P243" s="695"/>
      <c r="Q243" s="695"/>
      <c r="R243" s="695"/>
      <c r="S243" s="695"/>
      <c r="T243" s="695"/>
      <c r="U243" s="695"/>
      <c r="V243" s="695"/>
      <c r="W243" s="695"/>
      <c r="X243" s="695"/>
      <c r="Y243" s="695"/>
      <c r="Z243" s="695"/>
      <c r="AA243" s="695"/>
      <c r="AB243" s="708" t="s">
        <v>1353</v>
      </c>
      <c r="AC243" s="708"/>
      <c r="AD243" s="708"/>
      <c r="AE243" s="708"/>
      <c r="AF243" s="708"/>
      <c r="AG243" s="708"/>
      <c r="AH243" s="708"/>
      <c r="AI243" s="708"/>
      <c r="AJ243" s="708"/>
      <c r="AK243" s="708"/>
      <c r="AL243" s="708"/>
      <c r="AM243" s="708"/>
      <c r="AQ243" s="75"/>
      <c r="AR243" s="167" t="s">
        <v>1206</v>
      </c>
      <c r="AS243" s="40" t="str">
        <f>IF(AND(B243="〇",COUNTIF(F243:F245,"〇")&gt;0),B245,"")</f>
        <v/>
      </c>
      <c r="AT243" s="41" t="str">
        <f>IF(AND($B$243="〇",F243="〇"),1,"")</f>
        <v/>
      </c>
      <c r="AU243" s="151" t="str">
        <f>IF(AT243=1,COUNTIF($AT$232:AT243,"1"),"申請なし")</f>
        <v>申請なし</v>
      </c>
      <c r="AV243" s="171" t="str">
        <f>IF(AND(AT243=1,COUNTIF($C$419:$D$428,AZ243)=0),BA243,"")</f>
        <v/>
      </c>
      <c r="AW243" s="219" t="s">
        <v>1042</v>
      </c>
      <c r="AX243" s="42" t="s">
        <v>103</v>
      </c>
      <c r="AY243" s="42" t="s">
        <v>104</v>
      </c>
      <c r="AZ243" s="42" t="s">
        <v>397</v>
      </c>
      <c r="BA243" s="42" t="s">
        <v>1013</v>
      </c>
      <c r="BB243" s="538" t="str">
        <f t="shared" si="3"/>
        <v/>
      </c>
    </row>
    <row r="244" spans="1:54" s="48" customFormat="1" ht="28.15" customHeight="1" thickBot="1">
      <c r="A244" s="49"/>
      <c r="B244" s="689"/>
      <c r="C244" s="690"/>
      <c r="D244" s="691"/>
      <c r="E244" s="120"/>
      <c r="F244" s="779"/>
      <c r="G244" s="692" t="s">
        <v>106</v>
      </c>
      <c r="H244" s="692"/>
      <c r="I244" s="692"/>
      <c r="J244" s="692" t="s">
        <v>106</v>
      </c>
      <c r="K244" s="692"/>
      <c r="L244" s="692"/>
      <c r="M244" s="693"/>
      <c r="N244" s="694" t="s">
        <v>641</v>
      </c>
      <c r="O244" s="695"/>
      <c r="P244" s="695"/>
      <c r="Q244" s="695"/>
      <c r="R244" s="695"/>
      <c r="S244" s="695"/>
      <c r="T244" s="695"/>
      <c r="U244" s="695"/>
      <c r="V244" s="695"/>
      <c r="W244" s="695"/>
      <c r="X244" s="695"/>
      <c r="Y244" s="695"/>
      <c r="Z244" s="695"/>
      <c r="AA244" s="695"/>
      <c r="AB244" s="804" t="s">
        <v>1354</v>
      </c>
      <c r="AC244" s="819"/>
      <c r="AD244" s="819"/>
      <c r="AE244" s="819"/>
      <c r="AF244" s="819"/>
      <c r="AG244" s="819"/>
      <c r="AH244" s="819"/>
      <c r="AI244" s="819"/>
      <c r="AJ244" s="819"/>
      <c r="AK244" s="819"/>
      <c r="AL244" s="819"/>
      <c r="AM244" s="820"/>
      <c r="AQ244" s="100"/>
      <c r="AR244" s="167" t="s">
        <v>1206</v>
      </c>
      <c r="AS244" s="40"/>
      <c r="AT244" s="41" t="str">
        <f t="shared" ref="AT244:AT245" si="4">IF(AND($B$243="〇",F244="〇"),1,"")</f>
        <v/>
      </c>
      <c r="AU244" s="151" t="str">
        <f>IF(AT244=1,COUNTIF($AT$232:AT244,"1"),"申請なし")</f>
        <v>申請なし</v>
      </c>
      <c r="AV244" s="171" t="str">
        <f>IF(AND(AT244=1,OR(COUNTIF($C$419:$D$428,"0B01")=0,COUNTIF($C$419:$D$428,"0B02")=0)),BA244,"")</f>
        <v/>
      </c>
      <c r="AW244" s="219" t="s">
        <v>1043</v>
      </c>
      <c r="AX244" s="42" t="s">
        <v>105</v>
      </c>
      <c r="AY244" s="42" t="s">
        <v>106</v>
      </c>
      <c r="AZ244" s="42" t="s">
        <v>996</v>
      </c>
      <c r="BA244" s="42" t="s">
        <v>1015</v>
      </c>
      <c r="BB244" s="538" t="str">
        <f t="shared" si="3"/>
        <v/>
      </c>
    </row>
    <row r="245" spans="1:54" s="48" customFormat="1" ht="28.15" customHeight="1" thickBot="1">
      <c r="A245" s="49"/>
      <c r="B245" s="919" t="s">
        <v>823</v>
      </c>
      <c r="C245" s="920"/>
      <c r="D245" s="921"/>
      <c r="E245" s="121"/>
      <c r="F245" s="922"/>
      <c r="G245" s="815"/>
      <c r="H245" s="815"/>
      <c r="I245" s="815"/>
      <c r="J245" s="815"/>
      <c r="K245" s="815"/>
      <c r="L245" s="815"/>
      <c r="M245" s="816"/>
      <c r="N245" s="694"/>
      <c r="O245" s="695"/>
      <c r="P245" s="695"/>
      <c r="Q245" s="695"/>
      <c r="R245" s="695"/>
      <c r="S245" s="695"/>
      <c r="T245" s="695"/>
      <c r="U245" s="695"/>
      <c r="V245" s="695"/>
      <c r="W245" s="695"/>
      <c r="X245" s="695"/>
      <c r="Y245" s="695"/>
      <c r="Z245" s="695"/>
      <c r="AA245" s="695"/>
      <c r="AB245" s="821"/>
      <c r="AC245" s="822"/>
      <c r="AD245" s="822"/>
      <c r="AE245" s="822"/>
      <c r="AF245" s="822"/>
      <c r="AG245" s="822"/>
      <c r="AH245" s="822"/>
      <c r="AI245" s="822"/>
      <c r="AJ245" s="822"/>
      <c r="AK245" s="822"/>
      <c r="AL245" s="822"/>
      <c r="AM245" s="823"/>
      <c r="AQ245" s="100"/>
      <c r="AR245" s="167" t="s">
        <v>1206</v>
      </c>
      <c r="AS245" s="40"/>
      <c r="AT245" s="41" t="str">
        <f t="shared" si="4"/>
        <v/>
      </c>
      <c r="AU245" s="151" t="str">
        <f>IF(AT245=1,COUNTIF($AT$232:AT245,"1"),"申請なし")</f>
        <v>申請なし</v>
      </c>
      <c r="AV245" s="171" t="str">
        <f>IF(AT245=1,BA245,"")</f>
        <v/>
      </c>
      <c r="AW245" s="219" t="s">
        <v>1044</v>
      </c>
      <c r="AX245" s="42"/>
      <c r="AY245" s="42"/>
      <c r="AZ245" s="42" t="s">
        <v>1000</v>
      </c>
      <c r="BA245" s="42" t="s">
        <v>1014</v>
      </c>
      <c r="BB245" s="538" t="str">
        <f t="shared" si="3"/>
        <v/>
      </c>
    </row>
    <row r="246" spans="1:54" s="63" customFormat="1" ht="28.15" customHeight="1" thickBot="1">
      <c r="A246" s="49"/>
      <c r="B246" s="122"/>
      <c r="C246" s="122"/>
      <c r="D246" s="122"/>
      <c r="E246" s="120"/>
      <c r="F246" s="123"/>
      <c r="G246" s="114"/>
      <c r="H246" s="112"/>
      <c r="I246" s="112"/>
      <c r="J246" s="114"/>
      <c r="K246" s="114"/>
      <c r="L246" s="114"/>
      <c r="M246" s="114"/>
      <c r="N246" s="124"/>
      <c r="O246" s="124"/>
      <c r="P246" s="116"/>
      <c r="Q246" s="116"/>
      <c r="R246" s="116"/>
      <c r="S246" s="116"/>
      <c r="T246" s="116"/>
      <c r="U246" s="116"/>
      <c r="V246" s="116"/>
      <c r="W246" s="116"/>
      <c r="X246" s="116"/>
      <c r="Y246" s="116"/>
      <c r="Z246" s="116"/>
      <c r="AA246" s="116"/>
      <c r="AB246" s="118"/>
      <c r="AC246" s="118"/>
      <c r="AD246" s="118"/>
      <c r="AE246" s="118"/>
      <c r="AF246" s="118"/>
      <c r="AG246" s="118"/>
      <c r="AH246" s="118"/>
      <c r="AI246" s="118"/>
      <c r="AJ246" s="118"/>
      <c r="AK246" s="118"/>
      <c r="AL246" s="118"/>
      <c r="AM246" s="125"/>
      <c r="AQ246" s="75"/>
      <c r="AR246" s="167" t="s">
        <v>1206</v>
      </c>
      <c r="AS246" s="40"/>
      <c r="AT246" s="41"/>
      <c r="AU246" s="151" t="str">
        <f>IF(AT246=1,COUNTIF($AT$232:AT246,"1"),"申請なし")</f>
        <v>申請なし</v>
      </c>
      <c r="AV246" s="171" t="str">
        <f>IF(AT246=1,BA246,"")</f>
        <v/>
      </c>
      <c r="AW246" s="219" t="s">
        <v>1045</v>
      </c>
      <c r="AX246" s="42"/>
      <c r="AY246" s="42"/>
      <c r="AZ246" s="42" t="s">
        <v>1000</v>
      </c>
      <c r="BA246" s="42" t="s">
        <v>1014</v>
      </c>
      <c r="BB246" s="538" t="str">
        <f t="shared" si="3"/>
        <v/>
      </c>
    </row>
    <row r="247" spans="1:54" s="48" customFormat="1" ht="28.15" customHeight="1">
      <c r="B247" s="686"/>
      <c r="C247" s="687"/>
      <c r="D247" s="688"/>
      <c r="E247" s="120"/>
      <c r="F247" s="670"/>
      <c r="G247" s="923" t="s">
        <v>642</v>
      </c>
      <c r="H247" s="923"/>
      <c r="I247" s="923"/>
      <c r="J247" s="923" t="s">
        <v>108</v>
      </c>
      <c r="K247" s="923"/>
      <c r="L247" s="923"/>
      <c r="M247" s="924"/>
      <c r="N247" s="682" t="s">
        <v>643</v>
      </c>
      <c r="O247" s="683"/>
      <c r="P247" s="683"/>
      <c r="Q247" s="683"/>
      <c r="R247" s="683"/>
      <c r="S247" s="683"/>
      <c r="T247" s="683"/>
      <c r="U247" s="683"/>
      <c r="V247" s="683"/>
      <c r="W247" s="683"/>
      <c r="X247" s="683"/>
      <c r="Y247" s="683"/>
      <c r="Z247" s="683"/>
      <c r="AA247" s="683"/>
      <c r="AB247" s="824" t="s">
        <v>1320</v>
      </c>
      <c r="AC247" s="824"/>
      <c r="AD247" s="824"/>
      <c r="AE247" s="824"/>
      <c r="AF247" s="824"/>
      <c r="AG247" s="824"/>
      <c r="AH247" s="824"/>
      <c r="AI247" s="824"/>
      <c r="AJ247" s="824"/>
      <c r="AK247" s="824"/>
      <c r="AL247" s="824"/>
      <c r="AM247" s="824"/>
      <c r="AQ247" s="100"/>
      <c r="AR247" s="167" t="s">
        <v>1206</v>
      </c>
      <c r="AS247" s="40" t="str">
        <f>IF(AND(B247="〇",COUNTIF(F247:F250,"〇")&gt;0),B249,"")</f>
        <v/>
      </c>
      <c r="AT247" s="41" t="str">
        <f>IF(AND($B$247="〇",F247="〇"),1,"")</f>
        <v/>
      </c>
      <c r="AU247" s="151" t="str">
        <f>IF(AT247=1,COUNTIF($AT$232:AT247,"1"),"申請なし")</f>
        <v>申請なし</v>
      </c>
      <c r="AV247" s="171" t="str">
        <f>IF(AND(AT247=1,COUNTIF($C$419:$D$428,"0A01")=0,COUNTIF($C$419:$D$428,"0A09")=0),BA247,"")</f>
        <v/>
      </c>
      <c r="AW247" s="219" t="s">
        <v>1046</v>
      </c>
      <c r="AX247" s="42" t="s">
        <v>107</v>
      </c>
      <c r="AY247" s="42" t="s">
        <v>642</v>
      </c>
      <c r="AZ247" s="42" t="s">
        <v>991</v>
      </c>
      <c r="BA247" s="42" t="s">
        <v>1198</v>
      </c>
      <c r="BB247" s="538" t="str">
        <f>IF(AND(AT247=1,AZ247&lt;&gt;" "),2,"")</f>
        <v/>
      </c>
    </row>
    <row r="248" spans="1:54" s="63" customFormat="1" ht="28.15" customHeight="1" thickBot="1">
      <c r="B248" s="689"/>
      <c r="C248" s="690"/>
      <c r="D248" s="691"/>
      <c r="E248" s="120"/>
      <c r="F248" s="668"/>
      <c r="G248" s="684" t="s">
        <v>771</v>
      </c>
      <c r="H248" s="684"/>
      <c r="I248" s="684"/>
      <c r="J248" s="684" t="s">
        <v>110</v>
      </c>
      <c r="K248" s="684"/>
      <c r="L248" s="684"/>
      <c r="M248" s="685"/>
      <c r="N248" s="682" t="s">
        <v>644</v>
      </c>
      <c r="O248" s="683"/>
      <c r="P248" s="683"/>
      <c r="Q248" s="683"/>
      <c r="R248" s="683"/>
      <c r="S248" s="683"/>
      <c r="T248" s="683"/>
      <c r="U248" s="683"/>
      <c r="V248" s="683"/>
      <c r="W248" s="683"/>
      <c r="X248" s="683"/>
      <c r="Y248" s="683"/>
      <c r="Z248" s="683"/>
      <c r="AA248" s="683"/>
      <c r="AB248" s="709"/>
      <c r="AC248" s="709"/>
      <c r="AD248" s="709"/>
      <c r="AE248" s="709"/>
      <c r="AF248" s="709"/>
      <c r="AG248" s="709"/>
      <c r="AH248" s="709"/>
      <c r="AI248" s="709"/>
      <c r="AJ248" s="709"/>
      <c r="AK248" s="709"/>
      <c r="AL248" s="709"/>
      <c r="AM248" s="709"/>
      <c r="AQ248" s="75"/>
      <c r="AR248" s="167" t="s">
        <v>1206</v>
      </c>
      <c r="AS248" s="40"/>
      <c r="AT248" s="41" t="str">
        <f t="shared" ref="AT248:AT250" si="5">IF(AND($B$247="〇",F248="〇"),1,"")</f>
        <v/>
      </c>
      <c r="AU248" s="151" t="str">
        <f>IF(AT248=1,COUNTIF($AT$232:AT248,"1"),"申請なし")</f>
        <v>申請なし</v>
      </c>
      <c r="AV248" s="171" t="str">
        <f>IF(AT248=1,BA248,"")</f>
        <v/>
      </c>
      <c r="AW248" s="219" t="s">
        <v>1047</v>
      </c>
      <c r="AX248" s="42" t="s">
        <v>109</v>
      </c>
      <c r="AY248" s="42" t="s">
        <v>110</v>
      </c>
      <c r="AZ248" s="42" t="s">
        <v>1000</v>
      </c>
      <c r="BA248" s="42" t="s">
        <v>1014</v>
      </c>
      <c r="BB248" s="538" t="str">
        <f t="shared" si="3"/>
        <v/>
      </c>
    </row>
    <row r="249" spans="1:54" s="48" customFormat="1" ht="28.15" customHeight="1">
      <c r="A249" s="49"/>
      <c r="B249" s="676" t="s">
        <v>824</v>
      </c>
      <c r="C249" s="677"/>
      <c r="D249" s="678"/>
      <c r="E249" s="120"/>
      <c r="F249" s="668"/>
      <c r="G249" s="692" t="s">
        <v>772</v>
      </c>
      <c r="H249" s="692"/>
      <c r="I249" s="692"/>
      <c r="J249" s="692" t="s">
        <v>112</v>
      </c>
      <c r="K249" s="692"/>
      <c r="L249" s="692"/>
      <c r="M249" s="693"/>
      <c r="N249" s="694" t="s">
        <v>645</v>
      </c>
      <c r="O249" s="695"/>
      <c r="P249" s="695"/>
      <c r="Q249" s="695"/>
      <c r="R249" s="695"/>
      <c r="S249" s="695"/>
      <c r="T249" s="695"/>
      <c r="U249" s="695"/>
      <c r="V249" s="695"/>
      <c r="W249" s="695"/>
      <c r="X249" s="695"/>
      <c r="Y249" s="695"/>
      <c r="Z249" s="695"/>
      <c r="AA249" s="695"/>
      <c r="AB249" s="708" t="s">
        <v>1355</v>
      </c>
      <c r="AC249" s="708"/>
      <c r="AD249" s="708"/>
      <c r="AE249" s="708"/>
      <c r="AF249" s="708"/>
      <c r="AG249" s="708"/>
      <c r="AH249" s="708"/>
      <c r="AI249" s="708"/>
      <c r="AJ249" s="708"/>
      <c r="AK249" s="708"/>
      <c r="AL249" s="708"/>
      <c r="AM249" s="708"/>
      <c r="AQ249" s="100"/>
      <c r="AR249" s="167" t="s">
        <v>1206</v>
      </c>
      <c r="AS249" s="40"/>
      <c r="AT249" s="41" t="str">
        <f t="shared" si="5"/>
        <v/>
      </c>
      <c r="AU249" s="151" t="str">
        <f>IF(AT249=1,COUNTIF($AT$232:AT249,"1"),"申請なし")</f>
        <v>申請なし</v>
      </c>
      <c r="AV249" s="171" t="str">
        <f>IF(AND(AT249=1,COUNTIF($C$419:$D$428,AZ249)=0),BA249,"")</f>
        <v/>
      </c>
      <c r="AW249" s="219" t="s">
        <v>1048</v>
      </c>
      <c r="AX249" s="42" t="s">
        <v>111</v>
      </c>
      <c r="AY249" s="42" t="s">
        <v>112</v>
      </c>
      <c r="AZ249" s="42" t="s">
        <v>399</v>
      </c>
      <c r="BA249" s="42" t="s">
        <v>1016</v>
      </c>
      <c r="BB249" s="538" t="str">
        <f t="shared" si="3"/>
        <v/>
      </c>
    </row>
    <row r="250" spans="1:54" s="63" customFormat="1" ht="28.15" customHeight="1" thickBot="1">
      <c r="A250" s="49"/>
      <c r="B250" s="679"/>
      <c r="C250" s="680"/>
      <c r="D250" s="681"/>
      <c r="E250" s="120"/>
      <c r="F250" s="669"/>
      <c r="G250" s="702" t="s">
        <v>773</v>
      </c>
      <c r="H250" s="702"/>
      <c r="I250" s="702"/>
      <c r="J250" s="702" t="s">
        <v>646</v>
      </c>
      <c r="K250" s="702"/>
      <c r="L250" s="702"/>
      <c r="M250" s="703"/>
      <c r="N250" s="682" t="s">
        <v>647</v>
      </c>
      <c r="O250" s="683"/>
      <c r="P250" s="683"/>
      <c r="Q250" s="683"/>
      <c r="R250" s="683"/>
      <c r="S250" s="683"/>
      <c r="T250" s="683"/>
      <c r="U250" s="683"/>
      <c r="V250" s="683"/>
      <c r="W250" s="683"/>
      <c r="X250" s="683"/>
      <c r="Y250" s="683"/>
      <c r="Z250" s="683"/>
      <c r="AA250" s="683"/>
      <c r="AB250" s="824" t="s">
        <v>1241</v>
      </c>
      <c r="AC250" s="824"/>
      <c r="AD250" s="824"/>
      <c r="AE250" s="824"/>
      <c r="AF250" s="824"/>
      <c r="AG250" s="824"/>
      <c r="AH250" s="824"/>
      <c r="AI250" s="824"/>
      <c r="AJ250" s="824"/>
      <c r="AK250" s="824"/>
      <c r="AL250" s="824"/>
      <c r="AM250" s="824"/>
      <c r="AQ250" s="75"/>
      <c r="AR250" s="167" t="s">
        <v>1206</v>
      </c>
      <c r="AS250" s="40"/>
      <c r="AT250" s="41" t="str">
        <f t="shared" si="5"/>
        <v/>
      </c>
      <c r="AU250" s="151" t="str">
        <f>IF(AT250=1,COUNTIF($AT$232:AT250,"1"),"申請なし")</f>
        <v>申請なし</v>
      </c>
      <c r="AV250" s="171" t="str">
        <f>IF(AND(AT250=1,COUNTIF($C$419:$D$428,"0C03")=0),BA250,"")</f>
        <v/>
      </c>
      <c r="AW250" s="219" t="s">
        <v>1049</v>
      </c>
      <c r="AX250" s="42" t="s">
        <v>113</v>
      </c>
      <c r="AY250" s="42" t="s">
        <v>646</v>
      </c>
      <c r="AZ250" s="42" t="s">
        <v>992</v>
      </c>
      <c r="BA250" s="42" t="s">
        <v>1017</v>
      </c>
      <c r="BB250" s="538" t="str">
        <f>IF(AND(AT250=1,AZ250&lt;&gt;" "),2,"")</f>
        <v/>
      </c>
    </row>
    <row r="251" spans="1:54" s="63" customFormat="1" ht="28.15" customHeight="1" thickBot="1">
      <c r="A251" s="49"/>
      <c r="B251" s="122"/>
      <c r="C251" s="122"/>
      <c r="D251" s="122"/>
      <c r="E251" s="120"/>
      <c r="F251" s="123"/>
      <c r="G251" s="114"/>
      <c r="H251" s="112"/>
      <c r="I251" s="112"/>
      <c r="J251" s="114"/>
      <c r="K251" s="114"/>
      <c r="L251" s="114"/>
      <c r="M251" s="114"/>
      <c r="N251" s="124"/>
      <c r="O251" s="124"/>
      <c r="P251" s="116"/>
      <c r="Q251" s="116"/>
      <c r="R251" s="116"/>
      <c r="S251" s="116"/>
      <c r="T251" s="116"/>
      <c r="U251" s="116"/>
      <c r="V251" s="116"/>
      <c r="W251" s="116"/>
      <c r="X251" s="116"/>
      <c r="Y251" s="116"/>
      <c r="Z251" s="116"/>
      <c r="AA251" s="116"/>
      <c r="AB251" s="118"/>
      <c r="AC251" s="118"/>
      <c r="AD251" s="118"/>
      <c r="AE251" s="118"/>
      <c r="AF251" s="118"/>
      <c r="AG251" s="118"/>
      <c r="AH251" s="118"/>
      <c r="AI251" s="118"/>
      <c r="AJ251" s="118"/>
      <c r="AK251" s="118"/>
      <c r="AL251" s="118"/>
      <c r="AM251" s="125"/>
      <c r="AQ251" s="75"/>
      <c r="AR251" s="167" t="s">
        <v>1206</v>
      </c>
      <c r="AS251" s="40"/>
      <c r="AT251" s="41" t="str">
        <f t="shared" ref="AT251" si="6">IF(AND(B251="〇",F251="〇"),AX251,"")</f>
        <v/>
      </c>
      <c r="AU251" s="151" t="str">
        <f>IF(AT251=1,COUNTIF($AT$232:AT251,"1"),"申請なし")</f>
        <v>申請なし</v>
      </c>
      <c r="AV251" s="171" t="str">
        <f t="shared" ref="AV251:AV265" si="7">IF(AT251=1,BA251,"")</f>
        <v/>
      </c>
      <c r="AW251" s="219" t="s">
        <v>1050</v>
      </c>
      <c r="AX251" s="42"/>
      <c r="AY251" s="42"/>
      <c r="AZ251" s="42" t="s">
        <v>1000</v>
      </c>
      <c r="BA251" s="42" t="s">
        <v>1014</v>
      </c>
      <c r="BB251" s="538" t="str">
        <f t="shared" si="3"/>
        <v/>
      </c>
    </row>
    <row r="252" spans="1:54" s="48" customFormat="1" ht="28.15" customHeight="1">
      <c r="A252" s="49"/>
      <c r="B252" s="686"/>
      <c r="C252" s="687"/>
      <c r="D252" s="688"/>
      <c r="E252" s="120"/>
      <c r="F252" s="671"/>
      <c r="G252" s="696" t="s">
        <v>115</v>
      </c>
      <c r="H252" s="697"/>
      <c r="I252" s="697"/>
      <c r="J252" s="697"/>
      <c r="K252" s="697"/>
      <c r="L252" s="697"/>
      <c r="M252" s="698"/>
      <c r="N252" s="682" t="s">
        <v>648</v>
      </c>
      <c r="O252" s="683"/>
      <c r="P252" s="683"/>
      <c r="Q252" s="683"/>
      <c r="R252" s="683"/>
      <c r="S252" s="683"/>
      <c r="T252" s="683"/>
      <c r="U252" s="683"/>
      <c r="V252" s="683"/>
      <c r="W252" s="683"/>
      <c r="X252" s="683"/>
      <c r="Y252" s="683"/>
      <c r="Z252" s="683"/>
      <c r="AA252" s="683"/>
      <c r="AB252" s="709"/>
      <c r="AC252" s="709"/>
      <c r="AD252" s="709"/>
      <c r="AE252" s="709"/>
      <c r="AF252" s="709"/>
      <c r="AG252" s="709"/>
      <c r="AH252" s="709"/>
      <c r="AI252" s="709"/>
      <c r="AJ252" s="709"/>
      <c r="AK252" s="709"/>
      <c r="AL252" s="709"/>
      <c r="AM252" s="709"/>
      <c r="AQ252" s="100"/>
      <c r="AR252" s="167" t="s">
        <v>1206</v>
      </c>
      <c r="AS252" s="40" t="str">
        <f>IF(AND(B252="〇",COUNTIF(F252:F267,"〇")&gt;0),B254,"")</f>
        <v/>
      </c>
      <c r="AT252" s="41" t="str">
        <f>IF(AND($B$252="〇",F252="〇"),1,"")</f>
        <v/>
      </c>
      <c r="AU252" s="151" t="str">
        <f>IF(AT252=1,COUNTIF($AT$232:AT252,"1"),"申請なし")</f>
        <v>申請なし</v>
      </c>
      <c r="AV252" s="171" t="str">
        <f t="shared" si="7"/>
        <v/>
      </c>
      <c r="AW252" s="219" t="s">
        <v>1051</v>
      </c>
      <c r="AX252" s="42" t="s">
        <v>114</v>
      </c>
      <c r="AY252" s="42" t="s">
        <v>115</v>
      </c>
      <c r="AZ252" s="42" t="s">
        <v>1000</v>
      </c>
      <c r="BA252" s="42" t="s">
        <v>1014</v>
      </c>
      <c r="BB252" s="538" t="str">
        <f t="shared" si="3"/>
        <v/>
      </c>
    </row>
    <row r="253" spans="1:54" s="63" customFormat="1" ht="28.15" customHeight="1" thickBot="1">
      <c r="A253" s="49"/>
      <c r="B253" s="689"/>
      <c r="C253" s="690"/>
      <c r="D253" s="691"/>
      <c r="E253" s="120"/>
      <c r="F253" s="672"/>
      <c r="G253" s="684" t="s">
        <v>117</v>
      </c>
      <c r="H253" s="684"/>
      <c r="I253" s="684"/>
      <c r="J253" s="684" t="s">
        <v>117</v>
      </c>
      <c r="K253" s="684"/>
      <c r="L253" s="684"/>
      <c r="M253" s="685"/>
      <c r="N253" s="682" t="s">
        <v>649</v>
      </c>
      <c r="O253" s="683"/>
      <c r="P253" s="683"/>
      <c r="Q253" s="683"/>
      <c r="R253" s="683"/>
      <c r="S253" s="683"/>
      <c r="T253" s="683"/>
      <c r="U253" s="683"/>
      <c r="V253" s="683"/>
      <c r="W253" s="683"/>
      <c r="X253" s="683"/>
      <c r="Y253" s="683"/>
      <c r="Z253" s="683"/>
      <c r="AA253" s="683"/>
      <c r="AB253" s="709"/>
      <c r="AC253" s="709"/>
      <c r="AD253" s="709"/>
      <c r="AE253" s="709"/>
      <c r="AF253" s="709"/>
      <c r="AG253" s="709"/>
      <c r="AH253" s="709"/>
      <c r="AI253" s="709"/>
      <c r="AJ253" s="709"/>
      <c r="AK253" s="709"/>
      <c r="AL253" s="709"/>
      <c r="AM253" s="709"/>
      <c r="AQ253" s="75"/>
      <c r="AR253" s="167" t="s">
        <v>1206</v>
      </c>
      <c r="AS253" s="40"/>
      <c r="AT253" s="41" t="str">
        <f t="shared" ref="AT253:AT267" si="8">IF(AND($B$252="〇",F253="〇"),1,"")</f>
        <v/>
      </c>
      <c r="AU253" s="151" t="str">
        <f>IF(AT253=1,COUNTIF($AT$232:AT253,"1"),"申請なし")</f>
        <v>申請なし</v>
      </c>
      <c r="AV253" s="171" t="str">
        <f t="shared" si="7"/>
        <v/>
      </c>
      <c r="AW253" s="219" t="s">
        <v>1052</v>
      </c>
      <c r="AX253" s="42" t="s">
        <v>116</v>
      </c>
      <c r="AY253" s="42" t="s">
        <v>117</v>
      </c>
      <c r="AZ253" s="42" t="s">
        <v>1000</v>
      </c>
      <c r="BA253" s="42" t="s">
        <v>1014</v>
      </c>
      <c r="BB253" s="538" t="str">
        <f t="shared" si="3"/>
        <v/>
      </c>
    </row>
    <row r="254" spans="1:54" s="48" customFormat="1" ht="28.15" customHeight="1">
      <c r="A254" s="49"/>
      <c r="B254" s="676" t="s">
        <v>825</v>
      </c>
      <c r="C254" s="677"/>
      <c r="D254" s="678"/>
      <c r="E254" s="120"/>
      <c r="F254" s="672"/>
      <c r="G254" s="684" t="s">
        <v>119</v>
      </c>
      <c r="H254" s="684"/>
      <c r="I254" s="684"/>
      <c r="J254" s="684" t="s">
        <v>119</v>
      </c>
      <c r="K254" s="684"/>
      <c r="L254" s="684"/>
      <c r="M254" s="685"/>
      <c r="N254" s="682" t="s">
        <v>650</v>
      </c>
      <c r="O254" s="683"/>
      <c r="P254" s="683" t="s">
        <v>650</v>
      </c>
      <c r="Q254" s="683"/>
      <c r="R254" s="683"/>
      <c r="S254" s="683"/>
      <c r="T254" s="683"/>
      <c r="U254" s="683"/>
      <c r="V254" s="683"/>
      <c r="W254" s="683"/>
      <c r="X254" s="683"/>
      <c r="Y254" s="683"/>
      <c r="Z254" s="683"/>
      <c r="AA254" s="683"/>
      <c r="AB254" s="709"/>
      <c r="AC254" s="709"/>
      <c r="AD254" s="709"/>
      <c r="AE254" s="709"/>
      <c r="AF254" s="709"/>
      <c r="AG254" s="709"/>
      <c r="AH254" s="709"/>
      <c r="AI254" s="709"/>
      <c r="AJ254" s="709"/>
      <c r="AK254" s="709"/>
      <c r="AL254" s="709"/>
      <c r="AM254" s="709"/>
      <c r="AQ254" s="100"/>
      <c r="AR254" s="167" t="s">
        <v>1206</v>
      </c>
      <c r="AS254" s="40"/>
      <c r="AT254" s="41" t="str">
        <f t="shared" si="8"/>
        <v/>
      </c>
      <c r="AU254" s="151" t="str">
        <f>IF(AT254=1,COUNTIF($AT$232:AT254,"1"),"申請なし")</f>
        <v>申請なし</v>
      </c>
      <c r="AV254" s="171" t="str">
        <f t="shared" si="7"/>
        <v/>
      </c>
      <c r="AW254" s="219" t="s">
        <v>1053</v>
      </c>
      <c r="AX254" s="42" t="s">
        <v>118</v>
      </c>
      <c r="AY254" s="42" t="s">
        <v>119</v>
      </c>
      <c r="AZ254" s="42" t="s">
        <v>1000</v>
      </c>
      <c r="BA254" s="42" t="s">
        <v>1014</v>
      </c>
      <c r="BB254" s="538" t="str">
        <f t="shared" si="3"/>
        <v/>
      </c>
    </row>
    <row r="255" spans="1:54" s="63" customFormat="1" ht="28.15" customHeight="1">
      <c r="A255" s="50"/>
      <c r="B255" s="699"/>
      <c r="C255" s="700"/>
      <c r="D255" s="701"/>
      <c r="E255" s="120"/>
      <c r="F255" s="672"/>
      <c r="G255" s="684" t="s">
        <v>121</v>
      </c>
      <c r="H255" s="684"/>
      <c r="I255" s="684"/>
      <c r="J255" s="684" t="s">
        <v>121</v>
      </c>
      <c r="K255" s="684"/>
      <c r="L255" s="684"/>
      <c r="M255" s="685"/>
      <c r="N255" s="682" t="s">
        <v>651</v>
      </c>
      <c r="O255" s="683"/>
      <c r="P255" s="683" t="s">
        <v>651</v>
      </c>
      <c r="Q255" s="683"/>
      <c r="R255" s="683"/>
      <c r="S255" s="683"/>
      <c r="T255" s="683"/>
      <c r="U255" s="683"/>
      <c r="V255" s="683"/>
      <c r="W255" s="683"/>
      <c r="X255" s="683"/>
      <c r="Y255" s="683"/>
      <c r="Z255" s="683"/>
      <c r="AA255" s="683"/>
      <c r="AB255" s="709"/>
      <c r="AC255" s="709"/>
      <c r="AD255" s="709"/>
      <c r="AE255" s="709"/>
      <c r="AF255" s="709"/>
      <c r="AG255" s="709"/>
      <c r="AH255" s="709"/>
      <c r="AI255" s="709"/>
      <c r="AJ255" s="709"/>
      <c r="AK255" s="709"/>
      <c r="AL255" s="709"/>
      <c r="AM255" s="709"/>
      <c r="AQ255" s="75"/>
      <c r="AR255" s="167" t="s">
        <v>1206</v>
      </c>
      <c r="AS255" s="40"/>
      <c r="AT255" s="41" t="str">
        <f t="shared" si="8"/>
        <v/>
      </c>
      <c r="AU255" s="151" t="str">
        <f>IF(AT255=1,COUNTIF($AT$232:AT255,"1"),"申請なし")</f>
        <v>申請なし</v>
      </c>
      <c r="AV255" s="171" t="str">
        <f t="shared" si="7"/>
        <v/>
      </c>
      <c r="AW255" s="219" t="s">
        <v>1054</v>
      </c>
      <c r="AX255" s="42" t="s">
        <v>120</v>
      </c>
      <c r="AY255" s="42" t="s">
        <v>121</v>
      </c>
      <c r="AZ255" s="42" t="s">
        <v>1000</v>
      </c>
      <c r="BA255" s="42" t="s">
        <v>1014</v>
      </c>
      <c r="BB255" s="538" t="str">
        <f t="shared" si="3"/>
        <v/>
      </c>
    </row>
    <row r="256" spans="1:54" s="48" customFormat="1" ht="28.15" customHeight="1">
      <c r="A256" s="49"/>
      <c r="B256" s="699"/>
      <c r="C256" s="700"/>
      <c r="D256" s="701"/>
      <c r="E256" s="120"/>
      <c r="F256" s="672"/>
      <c r="G256" s="684" t="s">
        <v>123</v>
      </c>
      <c r="H256" s="684"/>
      <c r="I256" s="684"/>
      <c r="J256" s="684" t="s">
        <v>123</v>
      </c>
      <c r="K256" s="684"/>
      <c r="L256" s="684"/>
      <c r="M256" s="685"/>
      <c r="N256" s="682" t="s">
        <v>652</v>
      </c>
      <c r="O256" s="683"/>
      <c r="P256" s="683" t="s">
        <v>652</v>
      </c>
      <c r="Q256" s="683"/>
      <c r="R256" s="683"/>
      <c r="S256" s="683"/>
      <c r="T256" s="683"/>
      <c r="U256" s="683"/>
      <c r="V256" s="683"/>
      <c r="W256" s="683"/>
      <c r="X256" s="683"/>
      <c r="Y256" s="683"/>
      <c r="Z256" s="683"/>
      <c r="AA256" s="683"/>
      <c r="AB256" s="709"/>
      <c r="AC256" s="709"/>
      <c r="AD256" s="709"/>
      <c r="AE256" s="709"/>
      <c r="AF256" s="709"/>
      <c r="AG256" s="709"/>
      <c r="AH256" s="709"/>
      <c r="AI256" s="709"/>
      <c r="AJ256" s="709"/>
      <c r="AK256" s="709"/>
      <c r="AL256" s="709"/>
      <c r="AM256" s="709"/>
      <c r="AQ256" s="100"/>
      <c r="AR256" s="167" t="s">
        <v>1206</v>
      </c>
      <c r="AS256" s="40"/>
      <c r="AT256" s="41" t="str">
        <f t="shared" si="8"/>
        <v/>
      </c>
      <c r="AU256" s="151" t="str">
        <f>IF(AT256=1,COUNTIF($AT$232:AT256,"1"),"申請なし")</f>
        <v>申請なし</v>
      </c>
      <c r="AV256" s="171" t="str">
        <f t="shared" si="7"/>
        <v/>
      </c>
      <c r="AW256" s="219" t="s">
        <v>1055</v>
      </c>
      <c r="AX256" s="42" t="s">
        <v>122</v>
      </c>
      <c r="AY256" s="42" t="s">
        <v>123</v>
      </c>
      <c r="AZ256" s="42" t="s">
        <v>1000</v>
      </c>
      <c r="BA256" s="42" t="s">
        <v>1014</v>
      </c>
      <c r="BB256" s="538" t="str">
        <f t="shared" si="3"/>
        <v/>
      </c>
    </row>
    <row r="257" spans="1:54" s="63" customFormat="1" ht="28.15" customHeight="1">
      <c r="A257" s="50"/>
      <c r="B257" s="699"/>
      <c r="C257" s="700"/>
      <c r="D257" s="701"/>
      <c r="E257" s="120"/>
      <c r="F257" s="672"/>
      <c r="G257" s="684" t="s">
        <v>125</v>
      </c>
      <c r="H257" s="684"/>
      <c r="I257" s="684"/>
      <c r="J257" s="684" t="s">
        <v>125</v>
      </c>
      <c r="K257" s="684"/>
      <c r="L257" s="684"/>
      <c r="M257" s="685"/>
      <c r="N257" s="682" t="s">
        <v>653</v>
      </c>
      <c r="O257" s="683"/>
      <c r="P257" s="683" t="s">
        <v>653</v>
      </c>
      <c r="Q257" s="683"/>
      <c r="R257" s="683"/>
      <c r="S257" s="683"/>
      <c r="T257" s="683"/>
      <c r="U257" s="683"/>
      <c r="V257" s="683"/>
      <c r="W257" s="683"/>
      <c r="X257" s="683"/>
      <c r="Y257" s="683"/>
      <c r="Z257" s="683"/>
      <c r="AA257" s="683"/>
      <c r="AB257" s="709"/>
      <c r="AC257" s="709"/>
      <c r="AD257" s="709"/>
      <c r="AE257" s="709"/>
      <c r="AF257" s="709"/>
      <c r="AG257" s="709"/>
      <c r="AH257" s="709"/>
      <c r="AI257" s="709"/>
      <c r="AJ257" s="709"/>
      <c r="AK257" s="709"/>
      <c r="AL257" s="709"/>
      <c r="AM257" s="709"/>
      <c r="AQ257" s="75"/>
      <c r="AR257" s="167" t="s">
        <v>1206</v>
      </c>
      <c r="AS257" s="40"/>
      <c r="AT257" s="41" t="str">
        <f t="shared" si="8"/>
        <v/>
      </c>
      <c r="AU257" s="151" t="str">
        <f>IF(AT257=1,COUNTIF($AT$232:AT257,"1"),"申請なし")</f>
        <v>申請なし</v>
      </c>
      <c r="AV257" s="171" t="str">
        <f t="shared" si="7"/>
        <v/>
      </c>
      <c r="AW257" s="219" t="s">
        <v>1056</v>
      </c>
      <c r="AX257" s="42" t="s">
        <v>124</v>
      </c>
      <c r="AY257" s="42" t="s">
        <v>125</v>
      </c>
      <c r="AZ257" s="42" t="s">
        <v>1000</v>
      </c>
      <c r="BA257" s="42" t="s">
        <v>1014</v>
      </c>
      <c r="BB257" s="538" t="str">
        <f t="shared" si="3"/>
        <v/>
      </c>
    </row>
    <row r="258" spans="1:54" s="48" customFormat="1" ht="28.15" customHeight="1">
      <c r="A258" s="49"/>
      <c r="B258" s="699"/>
      <c r="C258" s="700"/>
      <c r="D258" s="701"/>
      <c r="E258" s="120"/>
      <c r="F258" s="672"/>
      <c r="G258" s="684" t="s">
        <v>127</v>
      </c>
      <c r="H258" s="684"/>
      <c r="I258" s="684"/>
      <c r="J258" s="684" t="s">
        <v>127</v>
      </c>
      <c r="K258" s="684"/>
      <c r="L258" s="684"/>
      <c r="M258" s="685"/>
      <c r="N258" s="682" t="s">
        <v>654</v>
      </c>
      <c r="O258" s="683"/>
      <c r="P258" s="683" t="s">
        <v>654</v>
      </c>
      <c r="Q258" s="683"/>
      <c r="R258" s="683"/>
      <c r="S258" s="683"/>
      <c r="T258" s="683"/>
      <c r="U258" s="683"/>
      <c r="V258" s="683"/>
      <c r="W258" s="683"/>
      <c r="X258" s="683"/>
      <c r="Y258" s="683"/>
      <c r="Z258" s="683"/>
      <c r="AA258" s="683"/>
      <c r="AB258" s="709"/>
      <c r="AC258" s="709"/>
      <c r="AD258" s="709"/>
      <c r="AE258" s="709"/>
      <c r="AF258" s="709"/>
      <c r="AG258" s="709"/>
      <c r="AH258" s="709"/>
      <c r="AI258" s="709"/>
      <c r="AJ258" s="709"/>
      <c r="AK258" s="709"/>
      <c r="AL258" s="709"/>
      <c r="AM258" s="709"/>
      <c r="AQ258" s="100"/>
      <c r="AR258" s="167" t="s">
        <v>1206</v>
      </c>
      <c r="AS258" s="40"/>
      <c r="AT258" s="41" t="str">
        <f t="shared" si="8"/>
        <v/>
      </c>
      <c r="AU258" s="151" t="str">
        <f>IF(AT258=1,COUNTIF($AT$232:AT258,"1"),"申請なし")</f>
        <v>申請なし</v>
      </c>
      <c r="AV258" s="171" t="str">
        <f t="shared" si="7"/>
        <v/>
      </c>
      <c r="AW258" s="219" t="s">
        <v>1057</v>
      </c>
      <c r="AX258" s="42" t="s">
        <v>126</v>
      </c>
      <c r="AY258" s="42" t="s">
        <v>127</v>
      </c>
      <c r="AZ258" s="42" t="s">
        <v>1000</v>
      </c>
      <c r="BA258" s="42" t="s">
        <v>1014</v>
      </c>
      <c r="BB258" s="538" t="str">
        <f t="shared" si="3"/>
        <v/>
      </c>
    </row>
    <row r="259" spans="1:54" s="63" customFormat="1" ht="28.15" customHeight="1">
      <c r="A259" s="50"/>
      <c r="B259" s="699"/>
      <c r="C259" s="700"/>
      <c r="D259" s="701"/>
      <c r="E259" s="120"/>
      <c r="F259" s="672"/>
      <c r="G259" s="684" t="s">
        <v>129</v>
      </c>
      <c r="H259" s="684"/>
      <c r="I259" s="684"/>
      <c r="J259" s="684" t="s">
        <v>129</v>
      </c>
      <c r="K259" s="684"/>
      <c r="L259" s="684"/>
      <c r="M259" s="685"/>
      <c r="N259" s="682" t="s">
        <v>655</v>
      </c>
      <c r="O259" s="683"/>
      <c r="P259" s="683" t="s">
        <v>655</v>
      </c>
      <c r="Q259" s="683"/>
      <c r="R259" s="683"/>
      <c r="S259" s="683"/>
      <c r="T259" s="683"/>
      <c r="U259" s="683"/>
      <c r="V259" s="683"/>
      <c r="W259" s="683"/>
      <c r="X259" s="683"/>
      <c r="Y259" s="683"/>
      <c r="Z259" s="683"/>
      <c r="AA259" s="683"/>
      <c r="AB259" s="709"/>
      <c r="AC259" s="709"/>
      <c r="AD259" s="709"/>
      <c r="AE259" s="709"/>
      <c r="AF259" s="709"/>
      <c r="AG259" s="709"/>
      <c r="AH259" s="709"/>
      <c r="AI259" s="709"/>
      <c r="AJ259" s="709"/>
      <c r="AK259" s="709"/>
      <c r="AL259" s="709"/>
      <c r="AM259" s="709"/>
      <c r="AQ259" s="75"/>
      <c r="AR259" s="167" t="s">
        <v>1206</v>
      </c>
      <c r="AS259" s="40"/>
      <c r="AT259" s="41" t="str">
        <f t="shared" si="8"/>
        <v/>
      </c>
      <c r="AU259" s="151" t="str">
        <f>IF(AT259=1,COUNTIF($AT$232:AT259,"1"),"申請なし")</f>
        <v>申請なし</v>
      </c>
      <c r="AV259" s="171" t="str">
        <f t="shared" si="7"/>
        <v/>
      </c>
      <c r="AW259" s="219" t="s">
        <v>1058</v>
      </c>
      <c r="AX259" s="42" t="s">
        <v>128</v>
      </c>
      <c r="AY259" s="42" t="s">
        <v>129</v>
      </c>
      <c r="AZ259" s="42" t="s">
        <v>1000</v>
      </c>
      <c r="BA259" s="42" t="s">
        <v>1014</v>
      </c>
      <c r="BB259" s="538" t="str">
        <f t="shared" si="3"/>
        <v/>
      </c>
    </row>
    <row r="260" spans="1:54" s="48" customFormat="1" ht="28.15" customHeight="1">
      <c r="A260" s="49"/>
      <c r="B260" s="699"/>
      <c r="C260" s="700"/>
      <c r="D260" s="701"/>
      <c r="E260" s="120"/>
      <c r="F260" s="672"/>
      <c r="G260" s="684" t="s">
        <v>131</v>
      </c>
      <c r="H260" s="684"/>
      <c r="I260" s="684"/>
      <c r="J260" s="684" t="s">
        <v>131</v>
      </c>
      <c r="K260" s="684"/>
      <c r="L260" s="684"/>
      <c r="M260" s="685"/>
      <c r="N260" s="682" t="s">
        <v>656</v>
      </c>
      <c r="O260" s="683"/>
      <c r="P260" s="683" t="s">
        <v>656</v>
      </c>
      <c r="Q260" s="683"/>
      <c r="R260" s="683"/>
      <c r="S260" s="683"/>
      <c r="T260" s="683"/>
      <c r="U260" s="683"/>
      <c r="V260" s="683"/>
      <c r="W260" s="683"/>
      <c r="X260" s="683"/>
      <c r="Y260" s="683"/>
      <c r="Z260" s="683"/>
      <c r="AA260" s="683"/>
      <c r="AB260" s="709"/>
      <c r="AC260" s="709"/>
      <c r="AD260" s="709"/>
      <c r="AE260" s="709"/>
      <c r="AF260" s="709"/>
      <c r="AG260" s="709"/>
      <c r="AH260" s="709"/>
      <c r="AI260" s="709"/>
      <c r="AJ260" s="709"/>
      <c r="AK260" s="709"/>
      <c r="AL260" s="709"/>
      <c r="AM260" s="709"/>
      <c r="AQ260" s="100"/>
      <c r="AR260" s="167" t="s">
        <v>1206</v>
      </c>
      <c r="AS260" s="40"/>
      <c r="AT260" s="41" t="str">
        <f t="shared" si="8"/>
        <v/>
      </c>
      <c r="AU260" s="151" t="str">
        <f>IF(AT260=1,COUNTIF($AT$232:AT260,"1"),"申請なし")</f>
        <v>申請なし</v>
      </c>
      <c r="AV260" s="171" t="str">
        <f t="shared" si="7"/>
        <v/>
      </c>
      <c r="AW260" s="219" t="s">
        <v>1059</v>
      </c>
      <c r="AX260" s="42" t="s">
        <v>130</v>
      </c>
      <c r="AY260" s="42" t="s">
        <v>131</v>
      </c>
      <c r="AZ260" s="42" t="s">
        <v>1000</v>
      </c>
      <c r="BA260" s="42" t="s">
        <v>1014</v>
      </c>
      <c r="BB260" s="538" t="str">
        <f t="shared" si="3"/>
        <v/>
      </c>
    </row>
    <row r="261" spans="1:54" s="48" customFormat="1" ht="28.15" customHeight="1">
      <c r="A261" s="50"/>
      <c r="B261" s="699"/>
      <c r="C261" s="700"/>
      <c r="D261" s="701"/>
      <c r="E261" s="120"/>
      <c r="F261" s="672"/>
      <c r="G261" s="684" t="s">
        <v>133</v>
      </c>
      <c r="H261" s="684"/>
      <c r="I261" s="684"/>
      <c r="J261" s="684" t="s">
        <v>133</v>
      </c>
      <c r="K261" s="684"/>
      <c r="L261" s="684"/>
      <c r="M261" s="685"/>
      <c r="N261" s="682" t="s">
        <v>657</v>
      </c>
      <c r="O261" s="683"/>
      <c r="P261" s="683" t="s">
        <v>657</v>
      </c>
      <c r="Q261" s="683"/>
      <c r="R261" s="683"/>
      <c r="S261" s="683"/>
      <c r="T261" s="683"/>
      <c r="U261" s="683"/>
      <c r="V261" s="683"/>
      <c r="W261" s="683"/>
      <c r="X261" s="683"/>
      <c r="Y261" s="683"/>
      <c r="Z261" s="683"/>
      <c r="AA261" s="683"/>
      <c r="AB261" s="709"/>
      <c r="AC261" s="709"/>
      <c r="AD261" s="709"/>
      <c r="AE261" s="709"/>
      <c r="AF261" s="709"/>
      <c r="AG261" s="709"/>
      <c r="AH261" s="709"/>
      <c r="AI261" s="709"/>
      <c r="AJ261" s="709"/>
      <c r="AK261" s="709"/>
      <c r="AL261" s="709"/>
      <c r="AM261" s="709"/>
      <c r="AQ261" s="100"/>
      <c r="AR261" s="167" t="s">
        <v>1206</v>
      </c>
      <c r="AS261" s="40"/>
      <c r="AT261" s="41" t="str">
        <f t="shared" si="8"/>
        <v/>
      </c>
      <c r="AU261" s="151" t="str">
        <f>IF(AT261=1,COUNTIF($AT$232:AT261,"1"),"申請なし")</f>
        <v>申請なし</v>
      </c>
      <c r="AV261" s="171" t="str">
        <f t="shared" si="7"/>
        <v/>
      </c>
      <c r="AW261" s="219" t="s">
        <v>1060</v>
      </c>
      <c r="AX261" s="42" t="s">
        <v>132</v>
      </c>
      <c r="AY261" s="42" t="s">
        <v>133</v>
      </c>
      <c r="AZ261" s="42" t="s">
        <v>1000</v>
      </c>
      <c r="BA261" s="42" t="s">
        <v>1014</v>
      </c>
      <c r="BB261" s="538" t="str">
        <f t="shared" si="3"/>
        <v/>
      </c>
    </row>
    <row r="262" spans="1:54" s="63" customFormat="1" ht="28.15" customHeight="1">
      <c r="A262" s="49"/>
      <c r="B262" s="699"/>
      <c r="C262" s="700"/>
      <c r="D262" s="701"/>
      <c r="E262" s="120"/>
      <c r="F262" s="672"/>
      <c r="G262" s="684" t="s">
        <v>135</v>
      </c>
      <c r="H262" s="684"/>
      <c r="I262" s="684"/>
      <c r="J262" s="684" t="s">
        <v>135</v>
      </c>
      <c r="K262" s="684"/>
      <c r="L262" s="684"/>
      <c r="M262" s="685"/>
      <c r="N262" s="682" t="s">
        <v>658</v>
      </c>
      <c r="O262" s="683"/>
      <c r="P262" s="683" t="s">
        <v>658</v>
      </c>
      <c r="Q262" s="683"/>
      <c r="R262" s="683"/>
      <c r="S262" s="683"/>
      <c r="T262" s="683"/>
      <c r="U262" s="683"/>
      <c r="V262" s="683"/>
      <c r="W262" s="683"/>
      <c r="X262" s="683"/>
      <c r="Y262" s="683"/>
      <c r="Z262" s="683"/>
      <c r="AA262" s="683"/>
      <c r="AB262" s="709"/>
      <c r="AC262" s="709"/>
      <c r="AD262" s="709"/>
      <c r="AE262" s="709"/>
      <c r="AF262" s="709"/>
      <c r="AG262" s="709"/>
      <c r="AH262" s="709"/>
      <c r="AI262" s="709"/>
      <c r="AJ262" s="709"/>
      <c r="AK262" s="709"/>
      <c r="AL262" s="709"/>
      <c r="AM262" s="709"/>
      <c r="AQ262" s="75"/>
      <c r="AR262" s="167" t="s">
        <v>1206</v>
      </c>
      <c r="AS262" s="40"/>
      <c r="AT262" s="41" t="str">
        <f t="shared" si="8"/>
        <v/>
      </c>
      <c r="AU262" s="151" t="str">
        <f>IF(AT262=1,COUNTIF($AT$232:AT262,"1"),"申請なし")</f>
        <v>申請なし</v>
      </c>
      <c r="AV262" s="171" t="str">
        <f t="shared" si="7"/>
        <v/>
      </c>
      <c r="AW262" s="219" t="s">
        <v>1061</v>
      </c>
      <c r="AX262" s="42" t="s">
        <v>134</v>
      </c>
      <c r="AY262" s="42" t="s">
        <v>135</v>
      </c>
      <c r="AZ262" s="42" t="s">
        <v>1000</v>
      </c>
      <c r="BA262" s="42" t="s">
        <v>1014</v>
      </c>
      <c r="BB262" s="538" t="str">
        <f t="shared" si="3"/>
        <v/>
      </c>
    </row>
    <row r="263" spans="1:54" s="48" customFormat="1" ht="28.15" customHeight="1">
      <c r="A263" s="50"/>
      <c r="B263" s="699"/>
      <c r="C263" s="700"/>
      <c r="D263" s="701"/>
      <c r="E263" s="120"/>
      <c r="F263" s="672"/>
      <c r="G263" s="684" t="s">
        <v>137</v>
      </c>
      <c r="H263" s="684"/>
      <c r="I263" s="684"/>
      <c r="J263" s="684" t="s">
        <v>137</v>
      </c>
      <c r="K263" s="684"/>
      <c r="L263" s="684"/>
      <c r="M263" s="685"/>
      <c r="N263" s="682" t="s">
        <v>659</v>
      </c>
      <c r="O263" s="683"/>
      <c r="P263" s="683" t="s">
        <v>659</v>
      </c>
      <c r="Q263" s="683"/>
      <c r="R263" s="683"/>
      <c r="S263" s="683"/>
      <c r="T263" s="683"/>
      <c r="U263" s="683"/>
      <c r="V263" s="683"/>
      <c r="W263" s="683"/>
      <c r="X263" s="683"/>
      <c r="Y263" s="683"/>
      <c r="Z263" s="683"/>
      <c r="AA263" s="683"/>
      <c r="AB263" s="709"/>
      <c r="AC263" s="709"/>
      <c r="AD263" s="709"/>
      <c r="AE263" s="709"/>
      <c r="AF263" s="709"/>
      <c r="AG263" s="709"/>
      <c r="AH263" s="709"/>
      <c r="AI263" s="709"/>
      <c r="AJ263" s="709"/>
      <c r="AK263" s="709"/>
      <c r="AL263" s="709"/>
      <c r="AM263" s="709"/>
      <c r="AQ263" s="100"/>
      <c r="AR263" s="167" t="s">
        <v>1206</v>
      </c>
      <c r="AS263" s="40"/>
      <c r="AT263" s="41" t="str">
        <f t="shared" si="8"/>
        <v/>
      </c>
      <c r="AU263" s="151" t="str">
        <f>IF(AT263=1,COUNTIF($AT$232:AT263,"1"),"申請なし")</f>
        <v>申請なし</v>
      </c>
      <c r="AV263" s="171" t="str">
        <f t="shared" si="7"/>
        <v/>
      </c>
      <c r="AW263" s="219" t="s">
        <v>1062</v>
      </c>
      <c r="AX263" s="42" t="s">
        <v>136</v>
      </c>
      <c r="AY263" s="42" t="s">
        <v>137</v>
      </c>
      <c r="AZ263" s="42" t="s">
        <v>1000</v>
      </c>
      <c r="BA263" s="42" t="s">
        <v>1014</v>
      </c>
      <c r="BB263" s="538" t="str">
        <f t="shared" si="3"/>
        <v/>
      </c>
    </row>
    <row r="264" spans="1:54" s="63" customFormat="1" ht="28.15" customHeight="1">
      <c r="A264" s="49"/>
      <c r="B264" s="699"/>
      <c r="C264" s="700"/>
      <c r="D264" s="701"/>
      <c r="E264" s="120"/>
      <c r="F264" s="672"/>
      <c r="G264" s="684" t="s">
        <v>139</v>
      </c>
      <c r="H264" s="684"/>
      <c r="I264" s="684"/>
      <c r="J264" s="684" t="s">
        <v>139</v>
      </c>
      <c r="K264" s="684"/>
      <c r="L264" s="684"/>
      <c r="M264" s="685"/>
      <c r="N264" s="682" t="s">
        <v>660</v>
      </c>
      <c r="O264" s="683"/>
      <c r="P264" s="683" t="s">
        <v>660</v>
      </c>
      <c r="Q264" s="683"/>
      <c r="R264" s="683"/>
      <c r="S264" s="683"/>
      <c r="T264" s="683"/>
      <c r="U264" s="683"/>
      <c r="V264" s="683"/>
      <c r="W264" s="683"/>
      <c r="X264" s="683"/>
      <c r="Y264" s="683"/>
      <c r="Z264" s="683"/>
      <c r="AA264" s="683"/>
      <c r="AB264" s="709"/>
      <c r="AC264" s="709"/>
      <c r="AD264" s="709"/>
      <c r="AE264" s="709"/>
      <c r="AF264" s="709"/>
      <c r="AG264" s="709"/>
      <c r="AH264" s="709"/>
      <c r="AI264" s="709"/>
      <c r="AJ264" s="709"/>
      <c r="AK264" s="709"/>
      <c r="AL264" s="709"/>
      <c r="AM264" s="709"/>
      <c r="AQ264" s="75"/>
      <c r="AR264" s="167" t="s">
        <v>1206</v>
      </c>
      <c r="AS264" s="40"/>
      <c r="AT264" s="41" t="str">
        <f t="shared" si="8"/>
        <v/>
      </c>
      <c r="AU264" s="151" t="str">
        <f>IF(AT264=1,COUNTIF($AT$232:AT264,"1"),"申請なし")</f>
        <v>申請なし</v>
      </c>
      <c r="AV264" s="171" t="str">
        <f t="shared" si="7"/>
        <v/>
      </c>
      <c r="AW264" s="219" t="s">
        <v>1063</v>
      </c>
      <c r="AX264" s="42" t="s">
        <v>138</v>
      </c>
      <c r="AY264" s="42" t="s">
        <v>139</v>
      </c>
      <c r="AZ264" s="42" t="s">
        <v>1000</v>
      </c>
      <c r="BA264" s="42" t="s">
        <v>1014</v>
      </c>
      <c r="BB264" s="538" t="str">
        <f t="shared" si="3"/>
        <v/>
      </c>
    </row>
    <row r="265" spans="1:54" s="63" customFormat="1" ht="28.15" customHeight="1">
      <c r="A265" s="50"/>
      <c r="B265" s="699"/>
      <c r="C265" s="700"/>
      <c r="D265" s="701"/>
      <c r="E265" s="120"/>
      <c r="F265" s="672"/>
      <c r="G265" s="684" t="s">
        <v>141</v>
      </c>
      <c r="H265" s="684"/>
      <c r="I265" s="684"/>
      <c r="J265" s="684" t="s">
        <v>141</v>
      </c>
      <c r="K265" s="684"/>
      <c r="L265" s="684"/>
      <c r="M265" s="685"/>
      <c r="N265" s="682" t="s">
        <v>661</v>
      </c>
      <c r="O265" s="683"/>
      <c r="P265" s="683" t="s">
        <v>661</v>
      </c>
      <c r="Q265" s="683"/>
      <c r="R265" s="683"/>
      <c r="S265" s="683"/>
      <c r="T265" s="683"/>
      <c r="U265" s="683"/>
      <c r="V265" s="683"/>
      <c r="W265" s="683"/>
      <c r="X265" s="683"/>
      <c r="Y265" s="683"/>
      <c r="Z265" s="683"/>
      <c r="AA265" s="683"/>
      <c r="AB265" s="709"/>
      <c r="AC265" s="709"/>
      <c r="AD265" s="709"/>
      <c r="AE265" s="709"/>
      <c r="AF265" s="709"/>
      <c r="AG265" s="709"/>
      <c r="AH265" s="709"/>
      <c r="AI265" s="709"/>
      <c r="AJ265" s="709"/>
      <c r="AK265" s="709"/>
      <c r="AL265" s="709"/>
      <c r="AM265" s="709"/>
      <c r="AQ265" s="75"/>
      <c r="AR265" s="167" t="s">
        <v>1206</v>
      </c>
      <c r="AS265" s="40"/>
      <c r="AT265" s="41" t="str">
        <f t="shared" si="8"/>
        <v/>
      </c>
      <c r="AU265" s="151" t="str">
        <f>IF(AT265=1,COUNTIF($AT$232:AT265,"1"),"申請なし")</f>
        <v>申請なし</v>
      </c>
      <c r="AV265" s="171" t="str">
        <f t="shared" si="7"/>
        <v/>
      </c>
      <c r="AW265" s="219" t="s">
        <v>1064</v>
      </c>
      <c r="AX265" s="42" t="s">
        <v>140</v>
      </c>
      <c r="AY265" s="42" t="s">
        <v>141</v>
      </c>
      <c r="AZ265" s="42" t="s">
        <v>1000</v>
      </c>
      <c r="BA265" s="42" t="s">
        <v>1014</v>
      </c>
      <c r="BB265" s="538" t="str">
        <f t="shared" si="3"/>
        <v/>
      </c>
    </row>
    <row r="266" spans="1:54" s="48" customFormat="1" ht="28.15" customHeight="1">
      <c r="A266" s="49"/>
      <c r="B266" s="699"/>
      <c r="C266" s="700"/>
      <c r="D266" s="701"/>
      <c r="E266" s="120"/>
      <c r="F266" s="672"/>
      <c r="G266" s="692" t="s">
        <v>143</v>
      </c>
      <c r="H266" s="692"/>
      <c r="I266" s="692"/>
      <c r="J266" s="692" t="s">
        <v>143</v>
      </c>
      <c r="K266" s="692"/>
      <c r="L266" s="692"/>
      <c r="M266" s="693"/>
      <c r="N266" s="694" t="s">
        <v>662</v>
      </c>
      <c r="O266" s="695"/>
      <c r="P266" s="695" t="s">
        <v>662</v>
      </c>
      <c r="Q266" s="695"/>
      <c r="R266" s="695"/>
      <c r="S266" s="695"/>
      <c r="T266" s="695"/>
      <c r="U266" s="695"/>
      <c r="V266" s="695"/>
      <c r="W266" s="695"/>
      <c r="X266" s="695"/>
      <c r="Y266" s="695"/>
      <c r="Z266" s="695"/>
      <c r="AA266" s="695"/>
      <c r="AB266" s="794" t="s">
        <v>1356</v>
      </c>
      <c r="AC266" s="794"/>
      <c r="AD266" s="794"/>
      <c r="AE266" s="794"/>
      <c r="AF266" s="794"/>
      <c r="AG266" s="794"/>
      <c r="AH266" s="794"/>
      <c r="AI266" s="794"/>
      <c r="AJ266" s="794"/>
      <c r="AK266" s="794"/>
      <c r="AL266" s="794"/>
      <c r="AM266" s="794"/>
      <c r="AQ266" s="100"/>
      <c r="AR266" s="167" t="s">
        <v>1206</v>
      </c>
      <c r="AS266" s="40"/>
      <c r="AT266" s="41" t="str">
        <f t="shared" si="8"/>
        <v/>
      </c>
      <c r="AU266" s="151" t="str">
        <f>IF(AT266=1,COUNTIF($AT$232:AT266,"1"),"申請なし")</f>
        <v>申請なし</v>
      </c>
      <c r="AV266" s="171" t="str">
        <f>IF(AND(AT266=1,COUNTIF($C$419:$D$428,AZ266)=0),BA266,"")</f>
        <v/>
      </c>
      <c r="AW266" s="219" t="s">
        <v>1065</v>
      </c>
      <c r="AX266" s="42" t="s">
        <v>142</v>
      </c>
      <c r="AY266" s="42" t="s">
        <v>143</v>
      </c>
      <c r="AZ266" s="42" t="s">
        <v>400</v>
      </c>
      <c r="BA266" s="42" t="s">
        <v>1018</v>
      </c>
      <c r="BB266" s="538" t="str">
        <f t="shared" si="3"/>
        <v/>
      </c>
    </row>
    <row r="267" spans="1:54" s="63" customFormat="1" ht="28.15" customHeight="1" thickBot="1">
      <c r="A267" s="50"/>
      <c r="B267" s="679"/>
      <c r="C267" s="680"/>
      <c r="D267" s="681"/>
      <c r="E267" s="120"/>
      <c r="F267" s="673"/>
      <c r="G267" s="702" t="s">
        <v>145</v>
      </c>
      <c r="H267" s="702"/>
      <c r="I267" s="702"/>
      <c r="J267" s="702" t="s">
        <v>145</v>
      </c>
      <c r="K267" s="702"/>
      <c r="L267" s="702"/>
      <c r="M267" s="703"/>
      <c r="N267" s="682" t="s">
        <v>663</v>
      </c>
      <c r="O267" s="683"/>
      <c r="P267" s="683" t="s">
        <v>663</v>
      </c>
      <c r="Q267" s="683"/>
      <c r="R267" s="683"/>
      <c r="S267" s="683"/>
      <c r="T267" s="683"/>
      <c r="U267" s="683"/>
      <c r="V267" s="683"/>
      <c r="W267" s="683"/>
      <c r="X267" s="683"/>
      <c r="Y267" s="683"/>
      <c r="Z267" s="683"/>
      <c r="AA267" s="683"/>
      <c r="AB267" s="709"/>
      <c r="AC267" s="709"/>
      <c r="AD267" s="709"/>
      <c r="AE267" s="709"/>
      <c r="AF267" s="709"/>
      <c r="AG267" s="709"/>
      <c r="AH267" s="709"/>
      <c r="AI267" s="709"/>
      <c r="AJ267" s="709"/>
      <c r="AK267" s="709"/>
      <c r="AL267" s="709"/>
      <c r="AM267" s="709"/>
      <c r="AQ267" s="75"/>
      <c r="AR267" s="167" t="s">
        <v>1206</v>
      </c>
      <c r="AS267" s="40"/>
      <c r="AT267" s="41" t="str">
        <f t="shared" si="8"/>
        <v/>
      </c>
      <c r="AU267" s="151" t="str">
        <f>IF(AT267=1,COUNTIF($AT$232:AT267,"1"),"申請なし")</f>
        <v>申請なし</v>
      </c>
      <c r="AV267" s="171" t="str">
        <f t="shared" ref="AV267:AV275" si="9">IF(AT267=1,BA267,"")</f>
        <v/>
      </c>
      <c r="AW267" s="219" t="s">
        <v>1066</v>
      </c>
      <c r="AX267" s="42" t="s">
        <v>144</v>
      </c>
      <c r="AY267" s="42" t="s">
        <v>145</v>
      </c>
      <c r="AZ267" s="42" t="s">
        <v>1000</v>
      </c>
      <c r="BA267" s="42" t="s">
        <v>1014</v>
      </c>
      <c r="BB267" s="538" t="str">
        <f t="shared" si="3"/>
        <v/>
      </c>
    </row>
    <row r="268" spans="1:54" s="48" customFormat="1" ht="28.15" customHeight="1" thickBot="1">
      <c r="A268" s="50"/>
      <c r="B268" s="126"/>
      <c r="C268" s="126"/>
      <c r="D268" s="126"/>
      <c r="E268" s="127"/>
      <c r="F268" s="123"/>
      <c r="G268" s="114"/>
      <c r="H268" s="112"/>
      <c r="I268" s="112"/>
      <c r="J268" s="114"/>
      <c r="K268" s="114"/>
      <c r="L268" s="114"/>
      <c r="M268" s="114"/>
      <c r="N268" s="124"/>
      <c r="O268" s="124"/>
      <c r="P268" s="116"/>
      <c r="Q268" s="116"/>
      <c r="R268" s="116"/>
      <c r="S268" s="116"/>
      <c r="T268" s="116"/>
      <c r="U268" s="116"/>
      <c r="V268" s="116"/>
      <c r="W268" s="116"/>
      <c r="X268" s="116"/>
      <c r="Y268" s="116"/>
      <c r="Z268" s="116"/>
      <c r="AA268" s="116"/>
      <c r="AB268" s="118"/>
      <c r="AC268" s="118"/>
      <c r="AD268" s="118"/>
      <c r="AE268" s="118"/>
      <c r="AF268" s="118"/>
      <c r="AG268" s="118"/>
      <c r="AH268" s="118"/>
      <c r="AI268" s="118"/>
      <c r="AJ268" s="118"/>
      <c r="AK268" s="118"/>
      <c r="AL268" s="118"/>
      <c r="AM268" s="124"/>
      <c r="AQ268" s="100"/>
      <c r="AR268" s="167" t="s">
        <v>1206</v>
      </c>
      <c r="AS268" s="40"/>
      <c r="AT268" s="41"/>
      <c r="AU268" s="151" t="str">
        <f>IF(AT268=1,COUNTIF($AT$232:AT268,"1"),"申請なし")</f>
        <v>申請なし</v>
      </c>
      <c r="AV268" s="171" t="str">
        <f t="shared" si="9"/>
        <v/>
      </c>
      <c r="AW268" s="219" t="s">
        <v>1067</v>
      </c>
      <c r="AX268" s="42"/>
      <c r="AY268" s="42"/>
      <c r="AZ268" s="42" t="s">
        <v>1000</v>
      </c>
      <c r="BA268" s="42" t="s">
        <v>1014</v>
      </c>
      <c r="BB268" s="538" t="str">
        <f t="shared" si="3"/>
        <v/>
      </c>
    </row>
    <row r="269" spans="1:54" s="48" customFormat="1" ht="28.15" customHeight="1">
      <c r="B269" s="686"/>
      <c r="C269" s="687"/>
      <c r="D269" s="688"/>
      <c r="E269" s="120"/>
      <c r="F269" s="670"/>
      <c r="G269" s="716" t="s">
        <v>774</v>
      </c>
      <c r="H269" s="716"/>
      <c r="I269" s="716"/>
      <c r="J269" s="716" t="s">
        <v>774</v>
      </c>
      <c r="K269" s="716"/>
      <c r="L269" s="716"/>
      <c r="M269" s="717"/>
      <c r="N269" s="682" t="s">
        <v>664</v>
      </c>
      <c r="O269" s="683"/>
      <c r="P269" s="683" t="s">
        <v>664</v>
      </c>
      <c r="Q269" s="683"/>
      <c r="R269" s="683"/>
      <c r="S269" s="683"/>
      <c r="T269" s="683"/>
      <c r="U269" s="683"/>
      <c r="V269" s="683"/>
      <c r="W269" s="683"/>
      <c r="X269" s="683"/>
      <c r="Y269" s="683"/>
      <c r="Z269" s="683"/>
      <c r="AA269" s="683"/>
      <c r="AB269" s="709"/>
      <c r="AC269" s="709"/>
      <c r="AD269" s="709"/>
      <c r="AE269" s="709"/>
      <c r="AF269" s="709"/>
      <c r="AG269" s="709"/>
      <c r="AH269" s="709"/>
      <c r="AI269" s="709"/>
      <c r="AJ269" s="709"/>
      <c r="AK269" s="709"/>
      <c r="AL269" s="709"/>
      <c r="AM269" s="709"/>
      <c r="AQ269" s="100"/>
      <c r="AR269" s="167" t="s">
        <v>1206</v>
      </c>
      <c r="AS269" s="40" t="str">
        <f>IF(AND(B269="〇",COUNTIF(F269:F274,"〇")&gt;0),B271,"")</f>
        <v/>
      </c>
      <c r="AT269" s="41" t="str">
        <f>IF(AND($B$269="〇",F269="〇"),1,"")</f>
        <v/>
      </c>
      <c r="AU269" s="151" t="str">
        <f>IF(AT269=1,COUNTIF($AT$232:AT269,"1"),"申請なし")</f>
        <v>申請なし</v>
      </c>
      <c r="AV269" s="171" t="str">
        <f t="shared" si="9"/>
        <v/>
      </c>
      <c r="AW269" s="219" t="s">
        <v>1068</v>
      </c>
      <c r="AX269" s="42" t="s">
        <v>146</v>
      </c>
      <c r="AY269" s="42" t="s">
        <v>147</v>
      </c>
      <c r="AZ269" s="42" t="s">
        <v>1000</v>
      </c>
      <c r="BA269" s="42" t="s">
        <v>1014</v>
      </c>
      <c r="BB269" s="538" t="str">
        <f t="shared" si="3"/>
        <v/>
      </c>
    </row>
    <row r="270" spans="1:54" s="63" customFormat="1" ht="28.15" customHeight="1" thickBot="1">
      <c r="B270" s="689"/>
      <c r="C270" s="690"/>
      <c r="D270" s="691"/>
      <c r="E270" s="120"/>
      <c r="F270" s="668"/>
      <c r="G270" s="684" t="s">
        <v>775</v>
      </c>
      <c r="H270" s="684"/>
      <c r="I270" s="684"/>
      <c r="J270" s="684" t="s">
        <v>775</v>
      </c>
      <c r="K270" s="684"/>
      <c r="L270" s="684"/>
      <c r="M270" s="685"/>
      <c r="N270" s="682" t="s">
        <v>665</v>
      </c>
      <c r="O270" s="683"/>
      <c r="P270" s="683" t="s">
        <v>665</v>
      </c>
      <c r="Q270" s="683"/>
      <c r="R270" s="683"/>
      <c r="S270" s="683"/>
      <c r="T270" s="683"/>
      <c r="U270" s="683"/>
      <c r="V270" s="683"/>
      <c r="W270" s="683"/>
      <c r="X270" s="683"/>
      <c r="Y270" s="683"/>
      <c r="Z270" s="683"/>
      <c r="AA270" s="683"/>
      <c r="AB270" s="709"/>
      <c r="AC270" s="709"/>
      <c r="AD270" s="709"/>
      <c r="AE270" s="709"/>
      <c r="AF270" s="709"/>
      <c r="AG270" s="709"/>
      <c r="AH270" s="709"/>
      <c r="AI270" s="709"/>
      <c r="AJ270" s="709"/>
      <c r="AK270" s="709"/>
      <c r="AL270" s="709"/>
      <c r="AM270" s="709"/>
      <c r="AQ270" s="75"/>
      <c r="AR270" s="167" t="s">
        <v>1206</v>
      </c>
      <c r="AS270" s="40"/>
      <c r="AT270" s="41" t="str">
        <f t="shared" ref="AT270:AT274" si="10">IF(AND($B$269="〇",F270="〇"),1,"")</f>
        <v/>
      </c>
      <c r="AU270" s="151" t="str">
        <f>IF(AT270=1,COUNTIF($AT$232:AT270,"1"),"申請なし")</f>
        <v>申請なし</v>
      </c>
      <c r="AV270" s="171" t="str">
        <f t="shared" si="9"/>
        <v/>
      </c>
      <c r="AW270" s="219" t="s">
        <v>1069</v>
      </c>
      <c r="AX270" s="42" t="s">
        <v>148</v>
      </c>
      <c r="AY270" s="42" t="s">
        <v>149</v>
      </c>
      <c r="AZ270" s="42" t="s">
        <v>1000</v>
      </c>
      <c r="BA270" s="42" t="s">
        <v>1014</v>
      </c>
      <c r="BB270" s="538" t="str">
        <f t="shared" si="3"/>
        <v/>
      </c>
    </row>
    <row r="271" spans="1:54" s="48" customFormat="1" ht="28.15" customHeight="1">
      <c r="B271" s="676" t="s">
        <v>826</v>
      </c>
      <c r="C271" s="677"/>
      <c r="D271" s="678"/>
      <c r="E271" s="120"/>
      <c r="F271" s="668"/>
      <c r="G271" s="684" t="s">
        <v>776</v>
      </c>
      <c r="H271" s="684"/>
      <c r="I271" s="684"/>
      <c r="J271" s="684" t="s">
        <v>776</v>
      </c>
      <c r="K271" s="684"/>
      <c r="L271" s="684"/>
      <c r="M271" s="685"/>
      <c r="N271" s="682" t="s">
        <v>666</v>
      </c>
      <c r="O271" s="683"/>
      <c r="P271" s="683" t="s">
        <v>666</v>
      </c>
      <c r="Q271" s="683"/>
      <c r="R271" s="683"/>
      <c r="S271" s="683"/>
      <c r="T271" s="683"/>
      <c r="U271" s="683"/>
      <c r="V271" s="683"/>
      <c r="W271" s="683"/>
      <c r="X271" s="683"/>
      <c r="Y271" s="683"/>
      <c r="Z271" s="683"/>
      <c r="AA271" s="683"/>
      <c r="AB271" s="709"/>
      <c r="AC271" s="709"/>
      <c r="AD271" s="709"/>
      <c r="AE271" s="709"/>
      <c r="AF271" s="709"/>
      <c r="AG271" s="709"/>
      <c r="AH271" s="709"/>
      <c r="AI271" s="709"/>
      <c r="AJ271" s="709"/>
      <c r="AK271" s="709"/>
      <c r="AL271" s="709"/>
      <c r="AM271" s="709"/>
      <c r="AQ271" s="100"/>
      <c r="AR271" s="167" t="s">
        <v>1206</v>
      </c>
      <c r="AS271" s="40"/>
      <c r="AT271" s="41" t="str">
        <f t="shared" si="10"/>
        <v/>
      </c>
      <c r="AU271" s="151" t="str">
        <f>IF(AT271=1,COUNTIF($AT$232:AT271,"1"),"申請なし")</f>
        <v>申請なし</v>
      </c>
      <c r="AV271" s="171" t="str">
        <f t="shared" si="9"/>
        <v/>
      </c>
      <c r="AW271" s="219" t="s">
        <v>1070</v>
      </c>
      <c r="AX271" s="42" t="s">
        <v>150</v>
      </c>
      <c r="AY271" s="42" t="s">
        <v>151</v>
      </c>
      <c r="AZ271" s="42" t="s">
        <v>1000</v>
      </c>
      <c r="BA271" s="42" t="s">
        <v>1014</v>
      </c>
      <c r="BB271" s="538" t="str">
        <f t="shared" si="3"/>
        <v/>
      </c>
    </row>
    <row r="272" spans="1:54" s="63" customFormat="1" ht="28.15" customHeight="1">
      <c r="A272" s="50"/>
      <c r="B272" s="699"/>
      <c r="C272" s="700"/>
      <c r="D272" s="701"/>
      <c r="E272" s="120"/>
      <c r="F272" s="668"/>
      <c r="G272" s="684" t="s">
        <v>777</v>
      </c>
      <c r="H272" s="684"/>
      <c r="I272" s="684"/>
      <c r="J272" s="684" t="s">
        <v>778</v>
      </c>
      <c r="K272" s="684"/>
      <c r="L272" s="684"/>
      <c r="M272" s="685"/>
      <c r="N272" s="682" t="s">
        <v>667</v>
      </c>
      <c r="O272" s="683"/>
      <c r="P272" s="683" t="s">
        <v>667</v>
      </c>
      <c r="Q272" s="683"/>
      <c r="R272" s="683"/>
      <c r="S272" s="683"/>
      <c r="T272" s="683"/>
      <c r="U272" s="683"/>
      <c r="V272" s="683"/>
      <c r="W272" s="683"/>
      <c r="X272" s="683"/>
      <c r="Y272" s="683"/>
      <c r="Z272" s="683"/>
      <c r="AA272" s="683"/>
      <c r="AB272" s="709"/>
      <c r="AC272" s="709"/>
      <c r="AD272" s="709"/>
      <c r="AE272" s="709"/>
      <c r="AF272" s="709"/>
      <c r="AG272" s="709"/>
      <c r="AH272" s="709"/>
      <c r="AI272" s="709"/>
      <c r="AJ272" s="709"/>
      <c r="AK272" s="709"/>
      <c r="AL272" s="709"/>
      <c r="AM272" s="709"/>
      <c r="AQ272" s="75"/>
      <c r="AR272" s="167" t="s">
        <v>1206</v>
      </c>
      <c r="AS272" s="40"/>
      <c r="AT272" s="41" t="str">
        <f t="shared" si="10"/>
        <v/>
      </c>
      <c r="AU272" s="151" t="str">
        <f>IF(AT272=1,COUNTIF($AT$232:AT272,"1"),"申請なし")</f>
        <v>申請なし</v>
      </c>
      <c r="AV272" s="171" t="str">
        <f t="shared" si="9"/>
        <v/>
      </c>
      <c r="AW272" s="219" t="s">
        <v>1071</v>
      </c>
      <c r="AX272" s="42" t="s">
        <v>152</v>
      </c>
      <c r="AY272" s="42" t="s">
        <v>153</v>
      </c>
      <c r="AZ272" s="42" t="s">
        <v>1000</v>
      </c>
      <c r="BA272" s="42" t="s">
        <v>1014</v>
      </c>
      <c r="BB272" s="538" t="str">
        <f t="shared" si="3"/>
        <v/>
      </c>
    </row>
    <row r="273" spans="1:54" s="48" customFormat="1" ht="28.15" customHeight="1">
      <c r="A273" s="49"/>
      <c r="B273" s="699"/>
      <c r="C273" s="700"/>
      <c r="D273" s="701"/>
      <c r="E273" s="120"/>
      <c r="F273" s="668"/>
      <c r="G273" s="684" t="s">
        <v>155</v>
      </c>
      <c r="H273" s="684"/>
      <c r="I273" s="684"/>
      <c r="J273" s="684" t="s">
        <v>155</v>
      </c>
      <c r="K273" s="684"/>
      <c r="L273" s="684"/>
      <c r="M273" s="685"/>
      <c r="N273" s="682" t="s">
        <v>668</v>
      </c>
      <c r="O273" s="683"/>
      <c r="P273" s="683" t="s">
        <v>668</v>
      </c>
      <c r="Q273" s="683"/>
      <c r="R273" s="683"/>
      <c r="S273" s="683"/>
      <c r="T273" s="683"/>
      <c r="U273" s="683"/>
      <c r="V273" s="683"/>
      <c r="W273" s="683"/>
      <c r="X273" s="683"/>
      <c r="Y273" s="683"/>
      <c r="Z273" s="683"/>
      <c r="AA273" s="683"/>
      <c r="AB273" s="709"/>
      <c r="AC273" s="709"/>
      <c r="AD273" s="709"/>
      <c r="AE273" s="709"/>
      <c r="AF273" s="709"/>
      <c r="AG273" s="709"/>
      <c r="AH273" s="709"/>
      <c r="AI273" s="709"/>
      <c r="AJ273" s="709"/>
      <c r="AK273" s="709"/>
      <c r="AL273" s="709"/>
      <c r="AM273" s="709"/>
      <c r="AQ273" s="100"/>
      <c r="AR273" s="167" t="s">
        <v>1206</v>
      </c>
      <c r="AS273" s="40"/>
      <c r="AT273" s="41" t="str">
        <f t="shared" si="10"/>
        <v/>
      </c>
      <c r="AU273" s="151" t="str">
        <f>IF(AT273=1,COUNTIF($AT$232:AT273,"1"),"申請なし")</f>
        <v>申請なし</v>
      </c>
      <c r="AV273" s="171" t="str">
        <f t="shared" si="9"/>
        <v/>
      </c>
      <c r="AW273" s="219" t="s">
        <v>1072</v>
      </c>
      <c r="AX273" s="42" t="s">
        <v>154</v>
      </c>
      <c r="AY273" s="42" t="s">
        <v>155</v>
      </c>
      <c r="AZ273" s="42" t="s">
        <v>1000</v>
      </c>
      <c r="BA273" s="42" t="s">
        <v>1014</v>
      </c>
      <c r="BB273" s="538" t="str">
        <f t="shared" si="3"/>
        <v/>
      </c>
    </row>
    <row r="274" spans="1:54" s="63" customFormat="1" ht="28.15" customHeight="1" thickBot="1">
      <c r="A274" s="50"/>
      <c r="B274" s="679"/>
      <c r="C274" s="680"/>
      <c r="D274" s="681"/>
      <c r="E274" s="120"/>
      <c r="F274" s="669"/>
      <c r="G274" s="702" t="s">
        <v>779</v>
      </c>
      <c r="H274" s="702"/>
      <c r="I274" s="702"/>
      <c r="J274" s="702" t="s">
        <v>779</v>
      </c>
      <c r="K274" s="702"/>
      <c r="L274" s="702"/>
      <c r="M274" s="703"/>
      <c r="N274" s="682" t="s">
        <v>669</v>
      </c>
      <c r="O274" s="683"/>
      <c r="P274" s="683" t="s">
        <v>669</v>
      </c>
      <c r="Q274" s="683"/>
      <c r="R274" s="683"/>
      <c r="S274" s="683"/>
      <c r="T274" s="683"/>
      <c r="U274" s="683"/>
      <c r="V274" s="683"/>
      <c r="W274" s="683"/>
      <c r="X274" s="683"/>
      <c r="Y274" s="683"/>
      <c r="Z274" s="683"/>
      <c r="AA274" s="683"/>
      <c r="AB274" s="709"/>
      <c r="AC274" s="709"/>
      <c r="AD274" s="709"/>
      <c r="AE274" s="709"/>
      <c r="AF274" s="709"/>
      <c r="AG274" s="709"/>
      <c r="AH274" s="709"/>
      <c r="AI274" s="709"/>
      <c r="AJ274" s="709"/>
      <c r="AK274" s="709"/>
      <c r="AL274" s="709"/>
      <c r="AM274" s="709"/>
      <c r="AQ274" s="75"/>
      <c r="AR274" s="167" t="s">
        <v>1206</v>
      </c>
      <c r="AS274" s="40"/>
      <c r="AT274" s="41" t="str">
        <f t="shared" si="10"/>
        <v/>
      </c>
      <c r="AU274" s="151" t="str">
        <f>IF(AT274=1,COUNTIF($AT$232:AT274,"1"),"申請なし")</f>
        <v>申請なし</v>
      </c>
      <c r="AV274" s="171" t="str">
        <f t="shared" si="9"/>
        <v/>
      </c>
      <c r="AW274" s="219" t="s">
        <v>1073</v>
      </c>
      <c r="AX274" s="42" t="s">
        <v>156</v>
      </c>
      <c r="AY274" s="42" t="s">
        <v>978</v>
      </c>
      <c r="AZ274" s="42" t="s">
        <v>1000</v>
      </c>
      <c r="BA274" s="42" t="s">
        <v>1014</v>
      </c>
      <c r="BB274" s="538" t="str">
        <f t="shared" si="3"/>
        <v/>
      </c>
    </row>
    <row r="275" spans="1:54" s="48" customFormat="1" ht="28.15" customHeight="1" thickBot="1">
      <c r="A275" s="50"/>
      <c r="B275" s="126"/>
      <c r="C275" s="126"/>
      <c r="D275" s="126"/>
      <c r="E275" s="127"/>
      <c r="F275" s="123"/>
      <c r="G275" s="114"/>
      <c r="H275" s="112"/>
      <c r="I275" s="112"/>
      <c r="J275" s="114"/>
      <c r="K275" s="114"/>
      <c r="L275" s="114"/>
      <c r="M275" s="114"/>
      <c r="N275" s="124"/>
      <c r="O275" s="124"/>
      <c r="P275" s="116"/>
      <c r="Q275" s="116"/>
      <c r="R275" s="116"/>
      <c r="S275" s="116"/>
      <c r="T275" s="116"/>
      <c r="U275" s="116"/>
      <c r="V275" s="116"/>
      <c r="W275" s="116"/>
      <c r="X275" s="116"/>
      <c r="Y275" s="116"/>
      <c r="Z275" s="116"/>
      <c r="AA275" s="116"/>
      <c r="AB275" s="118"/>
      <c r="AC275" s="118"/>
      <c r="AD275" s="118"/>
      <c r="AE275" s="118"/>
      <c r="AF275" s="118"/>
      <c r="AG275" s="118"/>
      <c r="AH275" s="118"/>
      <c r="AI275" s="118"/>
      <c r="AJ275" s="118"/>
      <c r="AK275" s="118"/>
      <c r="AL275" s="118"/>
      <c r="AM275" s="124"/>
      <c r="AQ275" s="100"/>
      <c r="AR275" s="167" t="s">
        <v>1206</v>
      </c>
      <c r="AS275" s="40"/>
      <c r="AT275" s="41"/>
      <c r="AU275" s="151" t="str">
        <f>IF(AT275=1,COUNTIF($AT$232:AT275,"1"),"申請なし")</f>
        <v>申請なし</v>
      </c>
      <c r="AV275" s="171" t="str">
        <f t="shared" si="9"/>
        <v/>
      </c>
      <c r="AW275" s="219" t="s">
        <v>1074</v>
      </c>
      <c r="AX275" s="42"/>
      <c r="AY275" s="42"/>
      <c r="AZ275" s="42" t="s">
        <v>1000</v>
      </c>
      <c r="BA275" s="42" t="s">
        <v>1014</v>
      </c>
      <c r="BB275" s="538" t="str">
        <f t="shared" si="3"/>
        <v/>
      </c>
    </row>
    <row r="276" spans="1:54" s="63" customFormat="1" ht="28.15" customHeight="1">
      <c r="B276" s="761"/>
      <c r="C276" s="762"/>
      <c r="D276" s="763"/>
      <c r="E276" s="120"/>
      <c r="F276" s="753"/>
      <c r="G276" s="795" t="s">
        <v>780</v>
      </c>
      <c r="H276" s="796"/>
      <c r="I276" s="796"/>
      <c r="J276" s="796"/>
      <c r="K276" s="796"/>
      <c r="L276" s="796"/>
      <c r="M276" s="797"/>
      <c r="N276" s="789" t="s">
        <v>670</v>
      </c>
      <c r="O276" s="790"/>
      <c r="P276" s="790" t="s">
        <v>670</v>
      </c>
      <c r="Q276" s="790"/>
      <c r="R276" s="790"/>
      <c r="S276" s="790"/>
      <c r="T276" s="790"/>
      <c r="U276" s="790"/>
      <c r="V276" s="790"/>
      <c r="W276" s="790"/>
      <c r="X276" s="790"/>
      <c r="Y276" s="790"/>
      <c r="Z276" s="790"/>
      <c r="AA276" s="791"/>
      <c r="AB276" s="804" t="s">
        <v>1357</v>
      </c>
      <c r="AC276" s="799"/>
      <c r="AD276" s="799"/>
      <c r="AE276" s="799"/>
      <c r="AF276" s="799"/>
      <c r="AG276" s="799"/>
      <c r="AH276" s="799"/>
      <c r="AI276" s="799"/>
      <c r="AJ276" s="799"/>
      <c r="AK276" s="799"/>
      <c r="AL276" s="799"/>
      <c r="AM276" s="800"/>
      <c r="AQ276" s="75"/>
      <c r="AR276" s="167" t="s">
        <v>1206</v>
      </c>
      <c r="AS276" s="40" t="str">
        <f>IF(AND(B276="〇",COUNTIF(F276:F286,"〇")&gt;0),B278,"")</f>
        <v/>
      </c>
      <c r="AT276" s="41" t="str">
        <f>IF(AND($B$276="〇",F276="〇"),1,"")</f>
        <v/>
      </c>
      <c r="AU276" s="151" t="str">
        <f>IF(AT276=1,COUNTIF($AT$232:AT276,"1"),"申請なし")</f>
        <v>申請なし</v>
      </c>
      <c r="AV276" s="171" t="str">
        <f>IF(AND(AT276=1,COUNTIF($C$419:$D$428,"0E01")=0,COUNTIF($C$419:$D$428,"0E06"),COUNTIF($C$419:$D$428,"0E11")=0),BA276,"")</f>
        <v/>
      </c>
      <c r="AW276" s="219" t="s">
        <v>1075</v>
      </c>
      <c r="AX276" s="42" t="s">
        <v>157</v>
      </c>
      <c r="AY276" s="42" t="s">
        <v>158</v>
      </c>
      <c r="AZ276" s="42" t="s">
        <v>997</v>
      </c>
      <c r="BA276" s="42" t="s">
        <v>1019</v>
      </c>
      <c r="BB276" s="538" t="str">
        <f t="shared" si="3"/>
        <v/>
      </c>
    </row>
    <row r="277" spans="1:54" s="63" customFormat="1" ht="28.15" customHeight="1" thickBot="1">
      <c r="B277" s="764"/>
      <c r="C277" s="765"/>
      <c r="D277" s="766"/>
      <c r="E277" s="120"/>
      <c r="F277" s="754"/>
      <c r="G277" s="758"/>
      <c r="H277" s="759"/>
      <c r="I277" s="759"/>
      <c r="J277" s="759"/>
      <c r="K277" s="759"/>
      <c r="L277" s="759"/>
      <c r="M277" s="760"/>
      <c r="N277" s="792"/>
      <c r="O277" s="759"/>
      <c r="P277" s="759"/>
      <c r="Q277" s="759"/>
      <c r="R277" s="759"/>
      <c r="S277" s="759"/>
      <c r="T277" s="759"/>
      <c r="U277" s="759"/>
      <c r="V277" s="759"/>
      <c r="W277" s="759"/>
      <c r="X277" s="759"/>
      <c r="Y277" s="759"/>
      <c r="Z277" s="759"/>
      <c r="AA277" s="793"/>
      <c r="AB277" s="801"/>
      <c r="AC277" s="802"/>
      <c r="AD277" s="802"/>
      <c r="AE277" s="802"/>
      <c r="AF277" s="802"/>
      <c r="AG277" s="802"/>
      <c r="AH277" s="802"/>
      <c r="AI277" s="802"/>
      <c r="AJ277" s="802"/>
      <c r="AK277" s="802"/>
      <c r="AL277" s="802"/>
      <c r="AM277" s="803"/>
      <c r="AQ277" s="75"/>
      <c r="AR277" s="167" t="s">
        <v>1206</v>
      </c>
      <c r="AS277" s="40"/>
      <c r="AT277" s="41"/>
      <c r="AU277" s="151"/>
      <c r="AV277" s="171" t="str">
        <f>IF(AT277=1,BA277,"")</f>
        <v/>
      </c>
      <c r="AW277" s="219" t="s">
        <v>1076</v>
      </c>
      <c r="AX277" s="42"/>
      <c r="AY277" s="42"/>
      <c r="AZ277" s="42"/>
      <c r="BA277" s="42" t="s">
        <v>1014</v>
      </c>
      <c r="BB277" s="538" t="str">
        <f t="shared" si="3"/>
        <v/>
      </c>
    </row>
    <row r="278" spans="1:54" s="63" customFormat="1" ht="28.15" customHeight="1">
      <c r="B278" s="767" t="s">
        <v>827</v>
      </c>
      <c r="C278" s="768"/>
      <c r="D278" s="769"/>
      <c r="E278" s="120"/>
      <c r="F278" s="805"/>
      <c r="G278" s="755" t="s">
        <v>781</v>
      </c>
      <c r="H278" s="756"/>
      <c r="I278" s="756"/>
      <c r="J278" s="756"/>
      <c r="K278" s="756"/>
      <c r="L278" s="756"/>
      <c r="M278" s="757"/>
      <c r="N278" s="789" t="s">
        <v>671</v>
      </c>
      <c r="O278" s="790"/>
      <c r="P278" s="790" t="s">
        <v>671</v>
      </c>
      <c r="Q278" s="790"/>
      <c r="R278" s="790"/>
      <c r="S278" s="790"/>
      <c r="T278" s="790"/>
      <c r="U278" s="790"/>
      <c r="V278" s="790"/>
      <c r="W278" s="790"/>
      <c r="X278" s="790"/>
      <c r="Y278" s="790"/>
      <c r="Z278" s="790"/>
      <c r="AA278" s="791"/>
      <c r="AB278" s="798" t="s">
        <v>1358</v>
      </c>
      <c r="AC278" s="799"/>
      <c r="AD278" s="799"/>
      <c r="AE278" s="799"/>
      <c r="AF278" s="799"/>
      <c r="AG278" s="799"/>
      <c r="AH278" s="799"/>
      <c r="AI278" s="799"/>
      <c r="AJ278" s="799"/>
      <c r="AK278" s="799"/>
      <c r="AL278" s="799"/>
      <c r="AM278" s="800"/>
      <c r="AQ278" s="75"/>
      <c r="AR278" s="167" t="s">
        <v>1206</v>
      </c>
      <c r="AS278" s="40"/>
      <c r="AT278" s="41" t="str">
        <f>IF(AND($B$276="〇",F278="〇"),1,"")</f>
        <v/>
      </c>
      <c r="AU278" s="151" t="str">
        <f>IF(AT278=1,COUNTIF($AT$232:AT278,"1"),"申請なし")</f>
        <v>申請なし</v>
      </c>
      <c r="AV278" s="171" t="str">
        <f>IF(AND(AT278=1,COUNTIF($C$419:$D$428,"0E02")=0,COUNTIF($C$419:$D$428,"0E07"),COUNTIF($C$419:$D$428,"0E11")=0),BA278,"")</f>
        <v/>
      </c>
      <c r="AW278" s="219" t="s">
        <v>1077</v>
      </c>
      <c r="AX278" s="42" t="s">
        <v>159</v>
      </c>
      <c r="AY278" s="42" t="s">
        <v>160</v>
      </c>
      <c r="AZ278" s="42" t="s">
        <v>998</v>
      </c>
      <c r="BA278" s="42" t="s">
        <v>1020</v>
      </c>
      <c r="BB278" s="538" t="str">
        <f t="shared" si="3"/>
        <v/>
      </c>
    </row>
    <row r="279" spans="1:54" s="63" customFormat="1" ht="28.15" customHeight="1">
      <c r="B279" s="770"/>
      <c r="C279" s="771"/>
      <c r="D279" s="772"/>
      <c r="E279" s="120"/>
      <c r="F279" s="754"/>
      <c r="G279" s="758"/>
      <c r="H279" s="759"/>
      <c r="I279" s="759"/>
      <c r="J279" s="759"/>
      <c r="K279" s="759"/>
      <c r="L279" s="759"/>
      <c r="M279" s="760"/>
      <c r="N279" s="792"/>
      <c r="O279" s="759"/>
      <c r="P279" s="759"/>
      <c r="Q279" s="759"/>
      <c r="R279" s="759"/>
      <c r="S279" s="759"/>
      <c r="T279" s="759"/>
      <c r="U279" s="759"/>
      <c r="V279" s="759"/>
      <c r="W279" s="759"/>
      <c r="X279" s="759"/>
      <c r="Y279" s="759"/>
      <c r="Z279" s="759"/>
      <c r="AA279" s="793"/>
      <c r="AB279" s="801"/>
      <c r="AC279" s="802"/>
      <c r="AD279" s="802"/>
      <c r="AE279" s="802"/>
      <c r="AF279" s="802"/>
      <c r="AG279" s="802"/>
      <c r="AH279" s="802"/>
      <c r="AI279" s="802"/>
      <c r="AJ279" s="802"/>
      <c r="AK279" s="802"/>
      <c r="AL279" s="802"/>
      <c r="AM279" s="803"/>
      <c r="AQ279" s="75"/>
      <c r="AR279" s="167" t="s">
        <v>1206</v>
      </c>
      <c r="AS279" s="40"/>
      <c r="AT279" s="41"/>
      <c r="AU279" s="151"/>
      <c r="AV279" s="171" t="str">
        <f>IF(AT279=1,BA279,"")</f>
        <v/>
      </c>
      <c r="AW279" s="219" t="s">
        <v>1078</v>
      </c>
      <c r="AX279" s="42"/>
      <c r="AY279" s="42"/>
      <c r="AZ279" s="42"/>
      <c r="BA279" s="42" t="s">
        <v>1014</v>
      </c>
      <c r="BB279" s="538" t="str">
        <f t="shared" si="3"/>
        <v/>
      </c>
    </row>
    <row r="280" spans="1:54" s="48" customFormat="1" ht="28.15" customHeight="1">
      <c r="A280" s="49"/>
      <c r="B280" s="770"/>
      <c r="C280" s="771"/>
      <c r="D280" s="772"/>
      <c r="E280" s="120"/>
      <c r="F280" s="668"/>
      <c r="G280" s="692" t="s">
        <v>162</v>
      </c>
      <c r="H280" s="692"/>
      <c r="I280" s="692"/>
      <c r="J280" s="692" t="s">
        <v>162</v>
      </c>
      <c r="K280" s="692"/>
      <c r="L280" s="692"/>
      <c r="M280" s="693"/>
      <c r="N280" s="694" t="s">
        <v>672</v>
      </c>
      <c r="O280" s="695"/>
      <c r="P280" s="695" t="s">
        <v>672</v>
      </c>
      <c r="Q280" s="695"/>
      <c r="R280" s="695"/>
      <c r="S280" s="695"/>
      <c r="T280" s="695"/>
      <c r="U280" s="695"/>
      <c r="V280" s="695"/>
      <c r="W280" s="695"/>
      <c r="X280" s="695"/>
      <c r="Y280" s="695"/>
      <c r="Z280" s="695"/>
      <c r="AA280" s="695"/>
      <c r="AB280" s="708" t="s">
        <v>1359</v>
      </c>
      <c r="AC280" s="708"/>
      <c r="AD280" s="708"/>
      <c r="AE280" s="708"/>
      <c r="AF280" s="708"/>
      <c r="AG280" s="708"/>
      <c r="AH280" s="708"/>
      <c r="AI280" s="708"/>
      <c r="AJ280" s="708"/>
      <c r="AK280" s="708"/>
      <c r="AL280" s="708"/>
      <c r="AM280" s="708"/>
      <c r="AQ280" s="100"/>
      <c r="AR280" s="167" t="s">
        <v>1206</v>
      </c>
      <c r="AS280" s="40"/>
      <c r="AT280" s="41" t="str">
        <f t="shared" ref="AT280:AT286" si="11">IF(AND($B$276="〇",F280="〇"),1,"")</f>
        <v/>
      </c>
      <c r="AU280" s="151" t="str">
        <f>IF(AT280=1,COUNTIF($AT$232:AT280,"1"),"申請なし")</f>
        <v>申請なし</v>
      </c>
      <c r="AV280" s="171" t="str">
        <f>IF(AND(AT280=1,COUNTIF($C$419:$D$428,AZ280)=0),BA280,"")</f>
        <v/>
      </c>
      <c r="AW280" s="219" t="s">
        <v>1079</v>
      </c>
      <c r="AX280" s="42" t="s">
        <v>161</v>
      </c>
      <c r="AY280" s="42" t="s">
        <v>162</v>
      </c>
      <c r="AZ280" s="42" t="s">
        <v>403</v>
      </c>
      <c r="BA280" s="42" t="s">
        <v>1021</v>
      </c>
      <c r="BB280" s="538" t="str">
        <f t="shared" si="3"/>
        <v/>
      </c>
    </row>
    <row r="281" spans="1:54" s="63" customFormat="1" ht="28.15" customHeight="1">
      <c r="A281" s="50"/>
      <c r="B281" s="770"/>
      <c r="C281" s="771"/>
      <c r="D281" s="772"/>
      <c r="E281" s="120"/>
      <c r="F281" s="668"/>
      <c r="G281" s="692" t="s">
        <v>164</v>
      </c>
      <c r="H281" s="692"/>
      <c r="I281" s="692"/>
      <c r="J281" s="692" t="s">
        <v>164</v>
      </c>
      <c r="K281" s="692"/>
      <c r="L281" s="692"/>
      <c r="M281" s="693"/>
      <c r="N281" s="750" t="s">
        <v>673</v>
      </c>
      <c r="O281" s="751"/>
      <c r="P281" s="751"/>
      <c r="Q281" s="751"/>
      <c r="R281" s="751"/>
      <c r="S281" s="751"/>
      <c r="T281" s="751"/>
      <c r="U281" s="751"/>
      <c r="V281" s="751"/>
      <c r="W281" s="751"/>
      <c r="X281" s="751"/>
      <c r="Y281" s="751"/>
      <c r="Z281" s="751"/>
      <c r="AA281" s="752"/>
      <c r="AB281" s="794" t="s">
        <v>1360</v>
      </c>
      <c r="AC281" s="708"/>
      <c r="AD281" s="708"/>
      <c r="AE281" s="708"/>
      <c r="AF281" s="708"/>
      <c r="AG281" s="708"/>
      <c r="AH281" s="708"/>
      <c r="AI281" s="708"/>
      <c r="AJ281" s="708"/>
      <c r="AK281" s="708"/>
      <c r="AL281" s="708"/>
      <c r="AM281" s="708"/>
      <c r="AQ281" s="75"/>
      <c r="AR281" s="167" t="s">
        <v>1206</v>
      </c>
      <c r="AS281" s="40"/>
      <c r="AT281" s="41" t="str">
        <f t="shared" si="11"/>
        <v/>
      </c>
      <c r="AU281" s="151" t="str">
        <f>IF(AT281=1,COUNTIF($AT$232:AT281,"1"),"申請なし")</f>
        <v>申請なし</v>
      </c>
      <c r="AV281" s="171" t="str">
        <f>IF(AND(AT281=1,COUNTIF($C$419:$D$428,AZ281)=0),BA281,"")</f>
        <v/>
      </c>
      <c r="AW281" s="219" t="s">
        <v>1080</v>
      </c>
      <c r="AX281" s="42" t="s">
        <v>163</v>
      </c>
      <c r="AY281" s="42" t="s">
        <v>164</v>
      </c>
      <c r="AZ281" s="42" t="s">
        <v>404</v>
      </c>
      <c r="BA281" s="42" t="s">
        <v>1022</v>
      </c>
      <c r="BB281" s="538" t="str">
        <f t="shared" si="3"/>
        <v/>
      </c>
    </row>
    <row r="282" spans="1:54" s="48" customFormat="1" ht="28.15" customHeight="1">
      <c r="A282" s="49"/>
      <c r="B282" s="770"/>
      <c r="C282" s="771"/>
      <c r="D282" s="772"/>
      <c r="E282" s="120"/>
      <c r="F282" s="668"/>
      <c r="G282" s="692" t="s">
        <v>782</v>
      </c>
      <c r="H282" s="692"/>
      <c r="I282" s="692"/>
      <c r="J282" s="692" t="s">
        <v>782</v>
      </c>
      <c r="K282" s="692"/>
      <c r="L282" s="692"/>
      <c r="M282" s="693"/>
      <c r="N282" s="694" t="s">
        <v>674</v>
      </c>
      <c r="O282" s="695"/>
      <c r="P282" s="695" t="s">
        <v>674</v>
      </c>
      <c r="Q282" s="695"/>
      <c r="R282" s="695"/>
      <c r="S282" s="695"/>
      <c r="T282" s="695"/>
      <c r="U282" s="695"/>
      <c r="V282" s="695"/>
      <c r="W282" s="695"/>
      <c r="X282" s="695"/>
      <c r="Y282" s="695"/>
      <c r="Z282" s="695"/>
      <c r="AA282" s="695"/>
      <c r="AB282" s="709"/>
      <c r="AC282" s="709"/>
      <c r="AD282" s="709"/>
      <c r="AE282" s="709"/>
      <c r="AF282" s="709"/>
      <c r="AG282" s="709"/>
      <c r="AH282" s="709"/>
      <c r="AI282" s="709"/>
      <c r="AJ282" s="709"/>
      <c r="AK282" s="709"/>
      <c r="AL282" s="709"/>
      <c r="AM282" s="709"/>
      <c r="AQ282" s="100"/>
      <c r="AR282" s="167" t="s">
        <v>1206</v>
      </c>
      <c r="AS282" s="40"/>
      <c r="AT282" s="41" t="str">
        <f t="shared" si="11"/>
        <v/>
      </c>
      <c r="AU282" s="151" t="str">
        <f>IF(AT282=1,COUNTIF($AT$232:AT282,"1"),"申請なし")</f>
        <v>申請なし</v>
      </c>
      <c r="AV282" s="171" t="str">
        <f>IF(AT282=1,BA282,"")</f>
        <v/>
      </c>
      <c r="AW282" s="219" t="s">
        <v>1081</v>
      </c>
      <c r="AX282" s="42" t="s">
        <v>165</v>
      </c>
      <c r="AY282" s="42" t="s">
        <v>166</v>
      </c>
      <c r="AZ282" s="42" t="s">
        <v>1000</v>
      </c>
      <c r="BA282" s="42" t="s">
        <v>1014</v>
      </c>
      <c r="BB282" s="538" t="str">
        <f t="shared" si="3"/>
        <v/>
      </c>
    </row>
    <row r="283" spans="1:54" s="63" customFormat="1" ht="28.15" customHeight="1">
      <c r="A283" s="50"/>
      <c r="B283" s="770"/>
      <c r="C283" s="771"/>
      <c r="D283" s="772"/>
      <c r="E283" s="120"/>
      <c r="F283" s="779"/>
      <c r="G283" s="783" t="s">
        <v>783</v>
      </c>
      <c r="H283" s="783"/>
      <c r="I283" s="783"/>
      <c r="J283" s="783" t="s">
        <v>783</v>
      </c>
      <c r="K283" s="783"/>
      <c r="L283" s="783"/>
      <c r="M283" s="784"/>
      <c r="N283" s="694" t="s">
        <v>838</v>
      </c>
      <c r="O283" s="695"/>
      <c r="P283" s="695" t="s">
        <v>675</v>
      </c>
      <c r="Q283" s="695"/>
      <c r="R283" s="695"/>
      <c r="S283" s="695"/>
      <c r="T283" s="695"/>
      <c r="U283" s="695"/>
      <c r="V283" s="695"/>
      <c r="W283" s="695"/>
      <c r="X283" s="695"/>
      <c r="Y283" s="695"/>
      <c r="Z283" s="695"/>
      <c r="AA283" s="695"/>
      <c r="AB283" s="739" t="s">
        <v>1361</v>
      </c>
      <c r="AC283" s="740"/>
      <c r="AD283" s="740"/>
      <c r="AE283" s="740"/>
      <c r="AF283" s="740"/>
      <c r="AG283" s="740"/>
      <c r="AH283" s="740"/>
      <c r="AI283" s="740"/>
      <c r="AJ283" s="740"/>
      <c r="AK283" s="740"/>
      <c r="AL283" s="740"/>
      <c r="AM283" s="741"/>
      <c r="AQ283" s="75"/>
      <c r="AR283" s="167" t="s">
        <v>1206</v>
      </c>
      <c r="AS283" s="40"/>
      <c r="AT283" s="41" t="str">
        <f t="shared" si="11"/>
        <v/>
      </c>
      <c r="AU283" s="151" t="str">
        <f>IF(AT283=1,COUNTIF($AT$232:AT283,"1"),"申請なし")</f>
        <v>申請なし</v>
      </c>
      <c r="AV283" s="171" t="str">
        <f>IF(AND(AT283=1,COUNTIF($C$419:$D$428,"0E03")=0,COUNTIF($C$419:$D$428,"0E04"),COUNTIF($C$419:$D$428,"0E11")=0),BA283,"")</f>
        <v/>
      </c>
      <c r="AW283" s="219" t="s">
        <v>1082</v>
      </c>
      <c r="AX283" s="42" t="s">
        <v>167</v>
      </c>
      <c r="AY283" s="42" t="s">
        <v>979</v>
      </c>
      <c r="AZ283" s="42" t="s">
        <v>993</v>
      </c>
      <c r="BA283" s="42" t="s">
        <v>1023</v>
      </c>
      <c r="BB283" s="538" t="str">
        <f t="shared" si="3"/>
        <v/>
      </c>
    </row>
    <row r="284" spans="1:54" s="63" customFormat="1" ht="28.15" customHeight="1">
      <c r="A284" s="50"/>
      <c r="B284" s="770"/>
      <c r="C284" s="771"/>
      <c r="D284" s="772"/>
      <c r="E284" s="120"/>
      <c r="F284" s="779"/>
      <c r="G284" s="783"/>
      <c r="H284" s="783"/>
      <c r="I284" s="783"/>
      <c r="J284" s="783"/>
      <c r="K284" s="783"/>
      <c r="L284" s="783"/>
      <c r="M284" s="784"/>
      <c r="N284" s="694"/>
      <c r="O284" s="695"/>
      <c r="P284" s="695"/>
      <c r="Q284" s="695"/>
      <c r="R284" s="695"/>
      <c r="S284" s="695"/>
      <c r="T284" s="695"/>
      <c r="U284" s="695"/>
      <c r="V284" s="695"/>
      <c r="W284" s="695"/>
      <c r="X284" s="695"/>
      <c r="Y284" s="695"/>
      <c r="Z284" s="695"/>
      <c r="AA284" s="695"/>
      <c r="AB284" s="742"/>
      <c r="AC284" s="743"/>
      <c r="AD284" s="743"/>
      <c r="AE284" s="743"/>
      <c r="AF284" s="743"/>
      <c r="AG284" s="743"/>
      <c r="AH284" s="743"/>
      <c r="AI284" s="743"/>
      <c r="AJ284" s="743"/>
      <c r="AK284" s="743"/>
      <c r="AL284" s="743"/>
      <c r="AM284" s="744"/>
      <c r="AQ284" s="75"/>
      <c r="AR284" s="167" t="s">
        <v>1206</v>
      </c>
      <c r="AS284" s="40"/>
      <c r="AT284" s="41" t="str">
        <f t="shared" si="11"/>
        <v/>
      </c>
      <c r="AU284" s="151" t="str">
        <f>IF(AT284=1,COUNTIF($AT$232:AT284,"1"),"申請なし")</f>
        <v>申請なし</v>
      </c>
      <c r="AV284" s="171" t="str">
        <f>IF(AT284=1,BA284,"")</f>
        <v/>
      </c>
      <c r="AW284" s="219" t="s">
        <v>1083</v>
      </c>
      <c r="AX284" s="42"/>
      <c r="AY284" s="42"/>
      <c r="AZ284" s="42" t="s">
        <v>1000</v>
      </c>
      <c r="BA284" s="42" t="s">
        <v>1014</v>
      </c>
      <c r="BB284" s="538" t="str">
        <f t="shared" si="3"/>
        <v/>
      </c>
    </row>
    <row r="285" spans="1:54" s="63" customFormat="1" ht="28.15" customHeight="1">
      <c r="A285" s="50"/>
      <c r="B285" s="773"/>
      <c r="C285" s="774"/>
      <c r="D285" s="775"/>
      <c r="E285" s="120"/>
      <c r="F285" s="779"/>
      <c r="G285" s="783"/>
      <c r="H285" s="783"/>
      <c r="I285" s="783"/>
      <c r="J285" s="783"/>
      <c r="K285" s="783"/>
      <c r="L285" s="783"/>
      <c r="M285" s="784"/>
      <c r="N285" s="694"/>
      <c r="O285" s="695"/>
      <c r="P285" s="695"/>
      <c r="Q285" s="695"/>
      <c r="R285" s="695"/>
      <c r="S285" s="695"/>
      <c r="T285" s="695"/>
      <c r="U285" s="695"/>
      <c r="V285" s="695"/>
      <c r="W285" s="695"/>
      <c r="X285" s="695"/>
      <c r="Y285" s="695"/>
      <c r="Z285" s="695"/>
      <c r="AA285" s="695"/>
      <c r="AB285" s="742"/>
      <c r="AC285" s="743"/>
      <c r="AD285" s="743"/>
      <c r="AE285" s="743"/>
      <c r="AF285" s="743"/>
      <c r="AG285" s="743"/>
      <c r="AH285" s="743"/>
      <c r="AI285" s="743"/>
      <c r="AJ285" s="743"/>
      <c r="AK285" s="743"/>
      <c r="AL285" s="743"/>
      <c r="AM285" s="744"/>
      <c r="AQ285" s="75"/>
      <c r="AR285" s="167" t="s">
        <v>1206</v>
      </c>
      <c r="AS285" s="40"/>
      <c r="AT285" s="41" t="str">
        <f t="shared" si="11"/>
        <v/>
      </c>
      <c r="AU285" s="151" t="str">
        <f>IF(AT285=1,COUNTIF($AT$232:AT285,"1"),"申請なし")</f>
        <v>申請なし</v>
      </c>
      <c r="AV285" s="171" t="str">
        <f>IF(AT285=1,BA285,"")</f>
        <v/>
      </c>
      <c r="AW285" s="219" t="s">
        <v>1084</v>
      </c>
      <c r="AX285" s="42"/>
      <c r="AY285" s="42"/>
      <c r="AZ285" s="42" t="s">
        <v>1000</v>
      </c>
      <c r="BA285" s="42" t="s">
        <v>1014</v>
      </c>
      <c r="BB285" s="538" t="str">
        <f t="shared" si="3"/>
        <v/>
      </c>
    </row>
    <row r="286" spans="1:54" s="63" customFormat="1" ht="28.15" customHeight="1" thickBot="1">
      <c r="A286" s="50"/>
      <c r="B286" s="776"/>
      <c r="C286" s="777"/>
      <c r="D286" s="778"/>
      <c r="E286" s="120"/>
      <c r="F286" s="780"/>
      <c r="G286" s="787"/>
      <c r="H286" s="787"/>
      <c r="I286" s="787"/>
      <c r="J286" s="787"/>
      <c r="K286" s="787"/>
      <c r="L286" s="787"/>
      <c r="M286" s="788"/>
      <c r="N286" s="781"/>
      <c r="O286" s="782"/>
      <c r="P286" s="782"/>
      <c r="Q286" s="782"/>
      <c r="R286" s="782"/>
      <c r="S286" s="782"/>
      <c r="T286" s="782"/>
      <c r="U286" s="782"/>
      <c r="V286" s="782"/>
      <c r="W286" s="782"/>
      <c r="X286" s="782"/>
      <c r="Y286" s="782"/>
      <c r="Z286" s="782"/>
      <c r="AA286" s="782"/>
      <c r="AB286" s="745"/>
      <c r="AC286" s="746"/>
      <c r="AD286" s="746"/>
      <c r="AE286" s="746"/>
      <c r="AF286" s="746"/>
      <c r="AG286" s="746"/>
      <c r="AH286" s="746"/>
      <c r="AI286" s="746"/>
      <c r="AJ286" s="746"/>
      <c r="AK286" s="746"/>
      <c r="AL286" s="746"/>
      <c r="AM286" s="747"/>
      <c r="AQ286" s="75"/>
      <c r="AR286" s="167" t="s">
        <v>1206</v>
      </c>
      <c r="AS286" s="40"/>
      <c r="AT286" s="41" t="str">
        <f t="shared" si="11"/>
        <v/>
      </c>
      <c r="AU286" s="151" t="str">
        <f>IF(AT286=1,COUNTIF($AT$232:AT286,"1"),"申請なし")</f>
        <v>申請なし</v>
      </c>
      <c r="AV286" s="171" t="str">
        <f>IF(AT286=1,BA286,"")</f>
        <v/>
      </c>
      <c r="AW286" s="219" t="s">
        <v>1085</v>
      </c>
      <c r="AX286" s="42"/>
      <c r="AY286" s="42"/>
      <c r="AZ286" s="42" t="s">
        <v>1000</v>
      </c>
      <c r="BA286" s="42" t="s">
        <v>1014</v>
      </c>
      <c r="BB286" s="538" t="str">
        <f t="shared" si="3"/>
        <v/>
      </c>
    </row>
    <row r="287" spans="1:54" s="48" customFormat="1" ht="28.15" customHeight="1" thickBot="1">
      <c r="A287" s="50"/>
      <c r="B287" s="128"/>
      <c r="C287" s="128"/>
      <c r="D287" s="128"/>
      <c r="E287" s="127"/>
      <c r="F287" s="123"/>
      <c r="G287" s="114"/>
      <c r="H287" s="112"/>
      <c r="I287" s="112"/>
      <c r="J287" s="114"/>
      <c r="K287" s="114"/>
      <c r="L287" s="114"/>
      <c r="M287" s="114"/>
      <c r="N287" s="124"/>
      <c r="O287" s="124"/>
      <c r="P287" s="116"/>
      <c r="Q287" s="116"/>
      <c r="R287" s="116"/>
      <c r="S287" s="116"/>
      <c r="T287" s="116"/>
      <c r="U287" s="116"/>
      <c r="V287" s="116"/>
      <c r="W287" s="116"/>
      <c r="X287" s="116"/>
      <c r="Y287" s="116"/>
      <c r="Z287" s="116"/>
      <c r="AA287" s="116"/>
      <c r="AB287" s="118"/>
      <c r="AC287" s="118"/>
      <c r="AD287" s="118"/>
      <c r="AE287" s="118"/>
      <c r="AF287" s="118"/>
      <c r="AG287" s="118"/>
      <c r="AH287" s="118"/>
      <c r="AI287" s="118"/>
      <c r="AJ287" s="118"/>
      <c r="AK287" s="118"/>
      <c r="AL287" s="118"/>
      <c r="AM287" s="124"/>
      <c r="AQ287" s="100"/>
      <c r="AR287" s="167" t="s">
        <v>1206</v>
      </c>
      <c r="AS287" s="40"/>
      <c r="AT287" s="41"/>
      <c r="AU287" s="151" t="str">
        <f>IF(AT287=1,COUNTIF($AT$232:AT287,"1"),"申請なし")</f>
        <v>申請なし</v>
      </c>
      <c r="AV287" s="171" t="str">
        <f>IF(AT287=1,BA287,"")</f>
        <v/>
      </c>
      <c r="AW287" s="219" t="s">
        <v>1086</v>
      </c>
      <c r="AX287" s="42"/>
      <c r="AY287" s="42"/>
      <c r="AZ287" s="42" t="s">
        <v>1000</v>
      </c>
      <c r="BA287" s="42" t="s">
        <v>1014</v>
      </c>
      <c r="BB287" s="538" t="str">
        <f t="shared" si="3"/>
        <v/>
      </c>
    </row>
    <row r="288" spans="1:54" s="63" customFormat="1" ht="28.15" customHeight="1">
      <c r="A288" s="49"/>
      <c r="B288" s="761"/>
      <c r="C288" s="762"/>
      <c r="D288" s="763"/>
      <c r="E288" s="120"/>
      <c r="F288" s="670"/>
      <c r="G288" s="817" t="s">
        <v>169</v>
      </c>
      <c r="H288" s="817"/>
      <c r="I288" s="817"/>
      <c r="J288" s="817" t="s">
        <v>169</v>
      </c>
      <c r="K288" s="817"/>
      <c r="L288" s="817"/>
      <c r="M288" s="818"/>
      <c r="N288" s="694" t="s">
        <v>846</v>
      </c>
      <c r="O288" s="695"/>
      <c r="P288" s="695" t="s">
        <v>676</v>
      </c>
      <c r="Q288" s="695"/>
      <c r="R288" s="695"/>
      <c r="S288" s="695"/>
      <c r="T288" s="695"/>
      <c r="U288" s="695"/>
      <c r="V288" s="695"/>
      <c r="W288" s="695"/>
      <c r="X288" s="695"/>
      <c r="Y288" s="695"/>
      <c r="Z288" s="695"/>
      <c r="AA288" s="695"/>
      <c r="AB288" s="710" t="s">
        <v>1362</v>
      </c>
      <c r="AC288" s="711"/>
      <c r="AD288" s="711"/>
      <c r="AE288" s="711"/>
      <c r="AF288" s="711"/>
      <c r="AG288" s="711"/>
      <c r="AH288" s="711"/>
      <c r="AI288" s="711"/>
      <c r="AJ288" s="711"/>
      <c r="AK288" s="711"/>
      <c r="AL288" s="711"/>
      <c r="AM288" s="712"/>
      <c r="AQ288" s="75"/>
      <c r="AR288" s="167" t="s">
        <v>1206</v>
      </c>
      <c r="AS288" s="40" t="str">
        <f>IF(AND(B288="〇",COUNTIF(F288:F297,"〇")&gt;0),B290,"")</f>
        <v/>
      </c>
      <c r="AT288" s="41" t="str">
        <f>IF(AND($B$288="〇",F288="〇"),1,"")</f>
        <v/>
      </c>
      <c r="AU288" s="151" t="str">
        <f>IF(AT288=1,COUNTIF($AT$232:AT288,"1"),"申請なし")</f>
        <v>申請なし</v>
      </c>
      <c r="AV288" s="171" t="str">
        <f>IF(AND(AT288=1,COUNTIF($C$419:$D$428,"0F02")=0,COUNTIF($C$419:$D$428,"0F03")=0),BA288,"")</f>
        <v/>
      </c>
      <c r="AW288" s="219" t="s">
        <v>1087</v>
      </c>
      <c r="AX288" s="42" t="s">
        <v>168</v>
      </c>
      <c r="AY288" s="42" t="s">
        <v>169</v>
      </c>
      <c r="AZ288" s="42" t="s">
        <v>994</v>
      </c>
      <c r="BA288" s="42" t="s">
        <v>1024</v>
      </c>
      <c r="BB288" s="538" t="str">
        <f t="shared" si="3"/>
        <v/>
      </c>
    </row>
    <row r="289" spans="1:54" s="48" customFormat="1" ht="28.15" customHeight="1" thickBot="1">
      <c r="A289" s="50"/>
      <c r="B289" s="764"/>
      <c r="C289" s="765"/>
      <c r="D289" s="766"/>
      <c r="E289" s="120"/>
      <c r="F289" s="668"/>
      <c r="G289" s="692" t="s">
        <v>171</v>
      </c>
      <c r="H289" s="692"/>
      <c r="I289" s="692"/>
      <c r="J289" s="692" t="s">
        <v>171</v>
      </c>
      <c r="K289" s="692"/>
      <c r="L289" s="692"/>
      <c r="M289" s="693"/>
      <c r="N289" s="694" t="s">
        <v>677</v>
      </c>
      <c r="O289" s="695"/>
      <c r="P289" s="695" t="s">
        <v>677</v>
      </c>
      <c r="Q289" s="695"/>
      <c r="R289" s="695"/>
      <c r="S289" s="695"/>
      <c r="T289" s="695"/>
      <c r="U289" s="695"/>
      <c r="V289" s="695"/>
      <c r="W289" s="695"/>
      <c r="X289" s="695"/>
      <c r="Y289" s="695"/>
      <c r="Z289" s="695"/>
      <c r="AA289" s="695"/>
      <c r="AB289" s="713"/>
      <c r="AC289" s="714"/>
      <c r="AD289" s="714"/>
      <c r="AE289" s="714"/>
      <c r="AF289" s="714"/>
      <c r="AG289" s="714"/>
      <c r="AH289" s="714"/>
      <c r="AI289" s="714"/>
      <c r="AJ289" s="714"/>
      <c r="AK289" s="714"/>
      <c r="AL289" s="714"/>
      <c r="AM289" s="715"/>
      <c r="AQ289" s="100"/>
      <c r="AR289" s="167" t="s">
        <v>1206</v>
      </c>
      <c r="AS289" s="40"/>
      <c r="AT289" s="41" t="str">
        <f t="shared" ref="AT289:AT297" si="12">IF(AND($B$288="〇",F289="〇"),1,"")</f>
        <v/>
      </c>
      <c r="AU289" s="151" t="str">
        <f>IF(AT289=1,COUNTIF($AT$232:AT289,"1"),"申請なし")</f>
        <v>申請なし</v>
      </c>
      <c r="AV289" s="171" t="str">
        <f>IF(AND(AT289=1,COUNTIF($C$419:$D$428,"0F02")=0,COUNTIF($C$419:$D$428,"0F03")=0),BA289,"")</f>
        <v/>
      </c>
      <c r="AW289" s="219" t="s">
        <v>1088</v>
      </c>
      <c r="AX289" s="42" t="s">
        <v>170</v>
      </c>
      <c r="AY289" s="42" t="s">
        <v>171</v>
      </c>
      <c r="AZ289" s="42" t="s">
        <v>994</v>
      </c>
      <c r="BA289" s="42" t="s">
        <v>1024</v>
      </c>
      <c r="BB289" s="538" t="str">
        <f t="shared" si="3"/>
        <v/>
      </c>
    </row>
    <row r="290" spans="1:54" s="63" customFormat="1" ht="28.15" customHeight="1">
      <c r="A290" s="49"/>
      <c r="B290" s="809" t="s">
        <v>828</v>
      </c>
      <c r="C290" s="810"/>
      <c r="D290" s="811"/>
      <c r="E290" s="120"/>
      <c r="F290" s="668"/>
      <c r="G290" s="692" t="s">
        <v>173</v>
      </c>
      <c r="H290" s="692"/>
      <c r="I290" s="692"/>
      <c r="J290" s="692" t="s">
        <v>173</v>
      </c>
      <c r="K290" s="692"/>
      <c r="L290" s="692"/>
      <c r="M290" s="693"/>
      <c r="N290" s="694" t="s">
        <v>678</v>
      </c>
      <c r="O290" s="695"/>
      <c r="P290" s="695" t="s">
        <v>678</v>
      </c>
      <c r="Q290" s="695"/>
      <c r="R290" s="695"/>
      <c r="S290" s="695"/>
      <c r="T290" s="695"/>
      <c r="U290" s="695"/>
      <c r="V290" s="695"/>
      <c r="W290" s="695"/>
      <c r="X290" s="695"/>
      <c r="Y290" s="695"/>
      <c r="Z290" s="695"/>
      <c r="AA290" s="695"/>
      <c r="AB290" s="804" t="s">
        <v>1363</v>
      </c>
      <c r="AC290" s="799"/>
      <c r="AD290" s="799"/>
      <c r="AE290" s="799"/>
      <c r="AF290" s="799"/>
      <c r="AG290" s="799"/>
      <c r="AH290" s="799"/>
      <c r="AI290" s="799"/>
      <c r="AJ290" s="799"/>
      <c r="AK290" s="799"/>
      <c r="AL290" s="799"/>
      <c r="AM290" s="800"/>
      <c r="AQ290" s="75"/>
      <c r="AR290" s="167" t="s">
        <v>1206</v>
      </c>
      <c r="AS290" s="40"/>
      <c r="AT290" s="41" t="str">
        <f t="shared" si="12"/>
        <v/>
      </c>
      <c r="AU290" s="151" t="str">
        <f>IF(AT290=1,COUNTIF($AT$232:AT290,"1"),"申請なし")</f>
        <v>申請なし</v>
      </c>
      <c r="AV290" s="171" t="str">
        <f>IF(AND(AT290=1,COUNTIF($C$419:$D$428,AZ290)=0),BA290,"")</f>
        <v/>
      </c>
      <c r="AW290" s="219" t="s">
        <v>1089</v>
      </c>
      <c r="AX290" s="42" t="s">
        <v>172</v>
      </c>
      <c r="AY290" s="42" t="s">
        <v>173</v>
      </c>
      <c r="AZ290" s="42" t="s">
        <v>408</v>
      </c>
      <c r="BA290" s="42" t="s">
        <v>1025</v>
      </c>
      <c r="BB290" s="538" t="str">
        <f t="shared" si="3"/>
        <v/>
      </c>
    </row>
    <row r="291" spans="1:54" s="48" customFormat="1" ht="28.15" customHeight="1">
      <c r="A291" s="50"/>
      <c r="B291" s="809"/>
      <c r="C291" s="810"/>
      <c r="D291" s="811"/>
      <c r="E291" s="120"/>
      <c r="F291" s="668"/>
      <c r="G291" s="692" t="s">
        <v>175</v>
      </c>
      <c r="H291" s="692"/>
      <c r="I291" s="692"/>
      <c r="J291" s="692" t="s">
        <v>175</v>
      </c>
      <c r="K291" s="692"/>
      <c r="L291" s="692"/>
      <c r="M291" s="693"/>
      <c r="N291" s="694" t="s">
        <v>679</v>
      </c>
      <c r="O291" s="695"/>
      <c r="P291" s="695" t="s">
        <v>679</v>
      </c>
      <c r="Q291" s="695"/>
      <c r="R291" s="695"/>
      <c r="S291" s="695"/>
      <c r="T291" s="695"/>
      <c r="U291" s="695"/>
      <c r="V291" s="695"/>
      <c r="W291" s="695"/>
      <c r="X291" s="695"/>
      <c r="Y291" s="695"/>
      <c r="Z291" s="695"/>
      <c r="AA291" s="695"/>
      <c r="AB291" s="825"/>
      <c r="AC291" s="826"/>
      <c r="AD291" s="826"/>
      <c r="AE291" s="826"/>
      <c r="AF291" s="826"/>
      <c r="AG291" s="826"/>
      <c r="AH291" s="826"/>
      <c r="AI291" s="826"/>
      <c r="AJ291" s="826"/>
      <c r="AK291" s="826"/>
      <c r="AL291" s="826"/>
      <c r="AM291" s="827"/>
      <c r="AQ291" s="100"/>
      <c r="AR291" s="167" t="s">
        <v>1206</v>
      </c>
      <c r="AS291" s="40"/>
      <c r="AT291" s="41" t="str">
        <f t="shared" si="12"/>
        <v/>
      </c>
      <c r="AU291" s="151" t="str">
        <f>IF(AT291=1,COUNTIF($AT$232:AT291,"1"),"申請なし")</f>
        <v>申請なし</v>
      </c>
      <c r="AV291" s="171" t="str">
        <f>IF(AND(AT291=1,COUNTIF($C$419:$D$428,AZ291)=0),BA291,"")</f>
        <v/>
      </c>
      <c r="AW291" s="219" t="s">
        <v>1090</v>
      </c>
      <c r="AX291" s="42" t="s">
        <v>174</v>
      </c>
      <c r="AY291" s="42" t="s">
        <v>175</v>
      </c>
      <c r="AZ291" s="42" t="s">
        <v>408</v>
      </c>
      <c r="BA291" s="42" t="s">
        <v>1025</v>
      </c>
      <c r="BB291" s="538" t="str">
        <f t="shared" si="3"/>
        <v/>
      </c>
    </row>
    <row r="292" spans="1:54" s="48" customFormat="1" ht="28.15" customHeight="1">
      <c r="A292" s="49"/>
      <c r="B292" s="809"/>
      <c r="C292" s="810"/>
      <c r="D292" s="811"/>
      <c r="E292" s="120"/>
      <c r="F292" s="668"/>
      <c r="G292" s="692" t="s">
        <v>177</v>
      </c>
      <c r="H292" s="692"/>
      <c r="I292" s="692"/>
      <c r="J292" s="692" t="s">
        <v>177</v>
      </c>
      <c r="K292" s="692"/>
      <c r="L292" s="692"/>
      <c r="M292" s="693"/>
      <c r="N292" s="694" t="s">
        <v>680</v>
      </c>
      <c r="O292" s="695"/>
      <c r="P292" s="695" t="s">
        <v>680</v>
      </c>
      <c r="Q292" s="695"/>
      <c r="R292" s="695"/>
      <c r="S292" s="695"/>
      <c r="T292" s="695"/>
      <c r="U292" s="695"/>
      <c r="V292" s="695"/>
      <c r="W292" s="695"/>
      <c r="X292" s="695"/>
      <c r="Y292" s="695"/>
      <c r="Z292" s="695"/>
      <c r="AA292" s="695"/>
      <c r="AB292" s="709"/>
      <c r="AC292" s="709"/>
      <c r="AD292" s="709"/>
      <c r="AE292" s="709"/>
      <c r="AF292" s="709"/>
      <c r="AG292" s="709"/>
      <c r="AH292" s="709"/>
      <c r="AI292" s="709"/>
      <c r="AJ292" s="709"/>
      <c r="AK292" s="709"/>
      <c r="AL292" s="709"/>
      <c r="AM292" s="709"/>
      <c r="AQ292" s="100"/>
      <c r="AR292" s="167" t="s">
        <v>1206</v>
      </c>
      <c r="AS292" s="40"/>
      <c r="AT292" s="41" t="str">
        <f t="shared" si="12"/>
        <v/>
      </c>
      <c r="AU292" s="151" t="str">
        <f>IF(AT292=1,COUNTIF($AT$232:AT292,"1"),"申請なし")</f>
        <v>申請なし</v>
      </c>
      <c r="AV292" s="171" t="str">
        <f>IF(AT292=1,BA292,"")</f>
        <v/>
      </c>
      <c r="AW292" s="219" t="s">
        <v>1091</v>
      </c>
      <c r="AX292" s="42" t="s">
        <v>176</v>
      </c>
      <c r="AY292" s="42" t="s">
        <v>177</v>
      </c>
      <c r="AZ292" s="42" t="s">
        <v>1000</v>
      </c>
      <c r="BA292" s="42" t="s">
        <v>1014</v>
      </c>
      <c r="BB292" s="538" t="str">
        <f t="shared" si="3"/>
        <v/>
      </c>
    </row>
    <row r="293" spans="1:54" s="63" customFormat="1" ht="28.15" customHeight="1">
      <c r="A293" s="50"/>
      <c r="B293" s="809"/>
      <c r="C293" s="810"/>
      <c r="D293" s="811"/>
      <c r="E293" s="120"/>
      <c r="F293" s="668"/>
      <c r="G293" s="692" t="s">
        <v>179</v>
      </c>
      <c r="H293" s="692"/>
      <c r="I293" s="692"/>
      <c r="J293" s="692" t="s">
        <v>179</v>
      </c>
      <c r="K293" s="692"/>
      <c r="L293" s="692"/>
      <c r="M293" s="693"/>
      <c r="N293" s="694" t="s">
        <v>681</v>
      </c>
      <c r="O293" s="695"/>
      <c r="P293" s="695" t="s">
        <v>681</v>
      </c>
      <c r="Q293" s="695"/>
      <c r="R293" s="695"/>
      <c r="S293" s="695"/>
      <c r="T293" s="695"/>
      <c r="U293" s="695"/>
      <c r="V293" s="695"/>
      <c r="W293" s="695"/>
      <c r="X293" s="695"/>
      <c r="Y293" s="695"/>
      <c r="Z293" s="695"/>
      <c r="AA293" s="695"/>
      <c r="AB293" s="708" t="s">
        <v>1364</v>
      </c>
      <c r="AC293" s="708"/>
      <c r="AD293" s="708"/>
      <c r="AE293" s="708"/>
      <c r="AF293" s="708"/>
      <c r="AG293" s="708"/>
      <c r="AH293" s="708"/>
      <c r="AI293" s="708"/>
      <c r="AJ293" s="708"/>
      <c r="AK293" s="708"/>
      <c r="AL293" s="708"/>
      <c r="AM293" s="708"/>
      <c r="AQ293" s="75"/>
      <c r="AR293" s="167" t="s">
        <v>1206</v>
      </c>
      <c r="AS293" s="40"/>
      <c r="AT293" s="41" t="str">
        <f t="shared" si="12"/>
        <v/>
      </c>
      <c r="AU293" s="151" t="str">
        <f>IF(AT293=1,COUNTIF($AT$232:AT293,"1"),"申請なし")</f>
        <v>申請なし</v>
      </c>
      <c r="AV293" s="171" t="str">
        <f>IF(AND(AT293=1,COUNTIF($C$419:$D$428,AZ293)=0),BA293,"")</f>
        <v/>
      </c>
      <c r="AW293" s="219" t="s">
        <v>1092</v>
      </c>
      <c r="AX293" s="42" t="s">
        <v>178</v>
      </c>
      <c r="AY293" s="42" t="s">
        <v>179</v>
      </c>
      <c r="AZ293" s="42" t="s">
        <v>409</v>
      </c>
      <c r="BA293" s="42" t="s">
        <v>1026</v>
      </c>
      <c r="BB293" s="538" t="str">
        <f t="shared" si="3"/>
        <v/>
      </c>
    </row>
    <row r="294" spans="1:54" s="48" customFormat="1" ht="28.15" customHeight="1">
      <c r="B294" s="809"/>
      <c r="C294" s="810"/>
      <c r="D294" s="811"/>
      <c r="E294" s="120"/>
      <c r="F294" s="668"/>
      <c r="G294" s="692" t="s">
        <v>181</v>
      </c>
      <c r="H294" s="692"/>
      <c r="I294" s="692"/>
      <c r="J294" s="692" t="s">
        <v>181</v>
      </c>
      <c r="K294" s="692"/>
      <c r="L294" s="692"/>
      <c r="M294" s="693"/>
      <c r="N294" s="694" t="s">
        <v>682</v>
      </c>
      <c r="O294" s="695"/>
      <c r="P294" s="695" t="s">
        <v>682</v>
      </c>
      <c r="Q294" s="695"/>
      <c r="R294" s="695"/>
      <c r="S294" s="695"/>
      <c r="T294" s="695"/>
      <c r="U294" s="695"/>
      <c r="V294" s="695"/>
      <c r="W294" s="695"/>
      <c r="X294" s="695"/>
      <c r="Y294" s="695"/>
      <c r="Z294" s="695"/>
      <c r="AA294" s="695"/>
      <c r="AB294" s="708" t="s">
        <v>1365</v>
      </c>
      <c r="AC294" s="708"/>
      <c r="AD294" s="708"/>
      <c r="AE294" s="708"/>
      <c r="AF294" s="708"/>
      <c r="AG294" s="708"/>
      <c r="AH294" s="708"/>
      <c r="AI294" s="708"/>
      <c r="AJ294" s="708"/>
      <c r="AK294" s="708"/>
      <c r="AL294" s="708"/>
      <c r="AM294" s="708"/>
      <c r="AQ294" s="100"/>
      <c r="AR294" s="167" t="s">
        <v>1206</v>
      </c>
      <c r="AS294" s="40"/>
      <c r="AT294" s="41" t="str">
        <f t="shared" si="12"/>
        <v/>
      </c>
      <c r="AU294" s="151" t="str">
        <f>IF(AT294=1,COUNTIF($AT$232:AT294,"1"),"申請なし")</f>
        <v>申請なし</v>
      </c>
      <c r="AV294" s="171" t="str">
        <f>IF(AND(AT294=1,COUNTIF($C$419:$D$428,AZ294)=0),BA294,"")</f>
        <v/>
      </c>
      <c r="AW294" s="219" t="s">
        <v>1093</v>
      </c>
      <c r="AX294" s="42" t="s">
        <v>180</v>
      </c>
      <c r="AY294" s="42" t="s">
        <v>181</v>
      </c>
      <c r="AZ294" s="42" t="s">
        <v>411</v>
      </c>
      <c r="BA294" s="42" t="s">
        <v>1027</v>
      </c>
      <c r="BB294" s="538" t="str">
        <f t="shared" si="3"/>
        <v/>
      </c>
    </row>
    <row r="295" spans="1:54" s="63" customFormat="1" ht="28.15" customHeight="1">
      <c r="B295" s="809"/>
      <c r="C295" s="810"/>
      <c r="D295" s="811"/>
      <c r="E295" s="120"/>
      <c r="F295" s="779"/>
      <c r="G295" s="783" t="s">
        <v>183</v>
      </c>
      <c r="H295" s="783"/>
      <c r="I295" s="783"/>
      <c r="J295" s="783" t="s">
        <v>183</v>
      </c>
      <c r="K295" s="783"/>
      <c r="L295" s="783"/>
      <c r="M295" s="784"/>
      <c r="N295" s="694" t="s">
        <v>847</v>
      </c>
      <c r="O295" s="695"/>
      <c r="P295" s="695" t="s">
        <v>683</v>
      </c>
      <c r="Q295" s="695"/>
      <c r="R295" s="695"/>
      <c r="S295" s="695"/>
      <c r="T295" s="695"/>
      <c r="U295" s="695"/>
      <c r="V295" s="695"/>
      <c r="W295" s="695"/>
      <c r="X295" s="695"/>
      <c r="Y295" s="695"/>
      <c r="Z295" s="695"/>
      <c r="AA295" s="695"/>
      <c r="AB295" s="710" t="s">
        <v>1366</v>
      </c>
      <c r="AC295" s="711"/>
      <c r="AD295" s="711"/>
      <c r="AE295" s="711"/>
      <c r="AF295" s="711"/>
      <c r="AG295" s="711"/>
      <c r="AH295" s="711"/>
      <c r="AI295" s="711"/>
      <c r="AJ295" s="711"/>
      <c r="AK295" s="711"/>
      <c r="AL295" s="711"/>
      <c r="AM295" s="712"/>
      <c r="AQ295" s="75"/>
      <c r="AR295" s="167" t="s">
        <v>1206</v>
      </c>
      <c r="AS295" s="40"/>
      <c r="AT295" s="41" t="str">
        <f t="shared" si="12"/>
        <v/>
      </c>
      <c r="AU295" s="151" t="str">
        <f>IF(AT295=1,COUNTIF($AT$232:AT295,"1"),"申請なし")</f>
        <v>申請なし</v>
      </c>
      <c r="AV295" s="171" t="str">
        <f>IF(AND(AT295=1,COUNTIF($C$419:$D$428,"0F05")=0,COUNTIF($C$419:$D$428,"0F06")=0),BA295,"")</f>
        <v/>
      </c>
      <c r="AW295" s="219" t="s">
        <v>1094</v>
      </c>
      <c r="AX295" s="42" t="s">
        <v>182</v>
      </c>
      <c r="AY295" s="42" t="s">
        <v>183</v>
      </c>
      <c r="AZ295" s="42" t="s">
        <v>999</v>
      </c>
      <c r="BA295" s="42" t="s">
        <v>1028</v>
      </c>
      <c r="BB295" s="538" t="str">
        <f t="shared" si="3"/>
        <v/>
      </c>
    </row>
    <row r="296" spans="1:54" s="63" customFormat="1" ht="28.15" customHeight="1">
      <c r="B296" s="809"/>
      <c r="C296" s="810"/>
      <c r="D296" s="811"/>
      <c r="E296" s="120"/>
      <c r="F296" s="749"/>
      <c r="G296" s="785"/>
      <c r="H296" s="785"/>
      <c r="I296" s="785"/>
      <c r="J296" s="785"/>
      <c r="K296" s="785"/>
      <c r="L296" s="785"/>
      <c r="M296" s="786"/>
      <c r="N296" s="781"/>
      <c r="O296" s="782"/>
      <c r="P296" s="782"/>
      <c r="Q296" s="782"/>
      <c r="R296" s="782"/>
      <c r="S296" s="782"/>
      <c r="T296" s="782"/>
      <c r="U296" s="782"/>
      <c r="V296" s="782"/>
      <c r="W296" s="782"/>
      <c r="X296" s="782"/>
      <c r="Y296" s="782"/>
      <c r="Z296" s="782"/>
      <c r="AA296" s="782"/>
      <c r="AB296" s="713"/>
      <c r="AC296" s="714"/>
      <c r="AD296" s="714"/>
      <c r="AE296" s="714"/>
      <c r="AF296" s="714"/>
      <c r="AG296" s="714"/>
      <c r="AH296" s="714"/>
      <c r="AI296" s="714"/>
      <c r="AJ296" s="714"/>
      <c r="AK296" s="714"/>
      <c r="AL296" s="714"/>
      <c r="AM296" s="715"/>
      <c r="AQ296" s="75"/>
      <c r="AR296" s="167" t="s">
        <v>1206</v>
      </c>
      <c r="AS296" s="40"/>
      <c r="AT296" s="41" t="str">
        <f t="shared" si="12"/>
        <v/>
      </c>
      <c r="AU296" s="151" t="str">
        <f>IF(AT296=1,COUNTIF($AT$232:AT296,"1"),"申請なし")</f>
        <v>申請なし</v>
      </c>
      <c r="AV296" s="171" t="str">
        <f t="shared" ref="AV296:AV327" si="13">IF(AT296=1,BA296,"")</f>
        <v/>
      </c>
      <c r="AW296" s="219" t="s">
        <v>1095</v>
      </c>
      <c r="AX296" s="42"/>
      <c r="AY296" s="42"/>
      <c r="AZ296" s="42" t="s">
        <v>1000</v>
      </c>
      <c r="BA296" s="42" t="s">
        <v>1014</v>
      </c>
      <c r="BB296" s="538" t="str">
        <f t="shared" si="3"/>
        <v/>
      </c>
    </row>
    <row r="297" spans="1:54" s="63" customFormat="1" ht="28.15" customHeight="1" thickBot="1">
      <c r="A297" s="49"/>
      <c r="B297" s="812"/>
      <c r="C297" s="813"/>
      <c r="D297" s="814"/>
      <c r="E297" s="120"/>
      <c r="F297" s="669"/>
      <c r="G297" s="815" t="s">
        <v>784</v>
      </c>
      <c r="H297" s="815"/>
      <c r="I297" s="815"/>
      <c r="J297" s="815" t="s">
        <v>784</v>
      </c>
      <c r="K297" s="815"/>
      <c r="L297" s="815"/>
      <c r="M297" s="816"/>
      <c r="N297" s="694" t="s">
        <v>684</v>
      </c>
      <c r="O297" s="695"/>
      <c r="P297" s="695" t="s">
        <v>684</v>
      </c>
      <c r="Q297" s="695"/>
      <c r="R297" s="695"/>
      <c r="S297" s="695"/>
      <c r="T297" s="695"/>
      <c r="U297" s="695"/>
      <c r="V297" s="695"/>
      <c r="W297" s="695"/>
      <c r="X297" s="695"/>
      <c r="Y297" s="695"/>
      <c r="Z297" s="695"/>
      <c r="AA297" s="695"/>
      <c r="AB297" s="734"/>
      <c r="AC297" s="735"/>
      <c r="AD297" s="735"/>
      <c r="AE297" s="735"/>
      <c r="AF297" s="735"/>
      <c r="AG297" s="735"/>
      <c r="AH297" s="735"/>
      <c r="AI297" s="735"/>
      <c r="AJ297" s="735"/>
      <c r="AK297" s="735"/>
      <c r="AL297" s="735"/>
      <c r="AM297" s="736"/>
      <c r="AQ297" s="75"/>
      <c r="AR297" s="167" t="s">
        <v>1206</v>
      </c>
      <c r="AS297" s="40"/>
      <c r="AT297" s="41" t="str">
        <f t="shared" si="12"/>
        <v/>
      </c>
      <c r="AU297" s="151" t="str">
        <f>IF(AT297=1,COUNTIF($AT$232:AT297,"1"),"申請なし")</f>
        <v>申請なし</v>
      </c>
      <c r="AV297" s="171" t="str">
        <f t="shared" si="13"/>
        <v/>
      </c>
      <c r="AW297" s="219" t="s">
        <v>1096</v>
      </c>
      <c r="AX297" s="42" t="s">
        <v>184</v>
      </c>
      <c r="AY297" s="42" t="s">
        <v>980</v>
      </c>
      <c r="AZ297" s="42" t="s">
        <v>1000</v>
      </c>
      <c r="BA297" s="42" t="s">
        <v>1014</v>
      </c>
      <c r="BB297" s="538" t="str">
        <f t="shared" ref="BB297:BB360" si="14">IF(AND(AT297=1,AZ297&lt;&gt;" "),1,"")</f>
        <v/>
      </c>
    </row>
    <row r="298" spans="1:54" s="48" customFormat="1" ht="28.15" customHeight="1" thickBot="1">
      <c r="A298" s="49"/>
      <c r="B298" s="128"/>
      <c r="C298" s="128"/>
      <c r="D298" s="128"/>
      <c r="E298" s="120"/>
      <c r="F298" s="123"/>
      <c r="G298" s="114"/>
      <c r="H298" s="112"/>
      <c r="I298" s="112"/>
      <c r="J298" s="114"/>
      <c r="K298" s="114"/>
      <c r="L298" s="114"/>
      <c r="M298" s="114"/>
      <c r="N298" s="124"/>
      <c r="O298" s="124"/>
      <c r="P298" s="116"/>
      <c r="Q298" s="116"/>
      <c r="R298" s="116"/>
      <c r="S298" s="116"/>
      <c r="T298" s="116"/>
      <c r="U298" s="116"/>
      <c r="V298" s="116"/>
      <c r="W298" s="116"/>
      <c r="X298" s="116"/>
      <c r="Y298" s="116"/>
      <c r="Z298" s="116"/>
      <c r="AA298" s="116"/>
      <c r="AB298" s="118"/>
      <c r="AC298" s="118"/>
      <c r="AD298" s="118"/>
      <c r="AE298" s="118"/>
      <c r="AF298" s="118"/>
      <c r="AG298" s="118"/>
      <c r="AH298" s="118"/>
      <c r="AI298" s="118"/>
      <c r="AJ298" s="118"/>
      <c r="AK298" s="118"/>
      <c r="AL298" s="118"/>
      <c r="AM298" s="125"/>
      <c r="AQ298" s="100"/>
      <c r="AR298" s="167" t="s">
        <v>1206</v>
      </c>
      <c r="AS298" s="40"/>
      <c r="AT298" s="41" t="str">
        <f t="shared" ref="AT298" si="15">IF(AND(B298="〇",F298="〇"),AX298,"")</f>
        <v/>
      </c>
      <c r="AU298" s="151" t="str">
        <f>IF(AT298=1,COUNTIF($AT$232:AT298,"1"),"申請なし")</f>
        <v>申請なし</v>
      </c>
      <c r="AV298" s="171" t="str">
        <f t="shared" si="13"/>
        <v/>
      </c>
      <c r="AW298" s="219" t="s">
        <v>1097</v>
      </c>
      <c r="AX298" s="42"/>
      <c r="AY298" s="42"/>
      <c r="AZ298" s="42" t="s">
        <v>1000</v>
      </c>
      <c r="BA298" s="42" t="s">
        <v>1014</v>
      </c>
      <c r="BB298" s="538" t="str">
        <f t="shared" si="14"/>
        <v/>
      </c>
    </row>
    <row r="299" spans="1:54" s="63" customFormat="1" ht="28.15" customHeight="1">
      <c r="A299" s="50"/>
      <c r="B299" s="686"/>
      <c r="C299" s="687"/>
      <c r="D299" s="688"/>
      <c r="E299" s="120"/>
      <c r="F299" s="670"/>
      <c r="G299" s="716" t="s">
        <v>186</v>
      </c>
      <c r="H299" s="716"/>
      <c r="I299" s="716"/>
      <c r="J299" s="716" t="s">
        <v>186</v>
      </c>
      <c r="K299" s="716"/>
      <c r="L299" s="716"/>
      <c r="M299" s="717"/>
      <c r="N299" s="682" t="s">
        <v>685</v>
      </c>
      <c r="O299" s="683"/>
      <c r="P299" s="683" t="s">
        <v>685</v>
      </c>
      <c r="Q299" s="683"/>
      <c r="R299" s="683"/>
      <c r="S299" s="683"/>
      <c r="T299" s="683"/>
      <c r="U299" s="683"/>
      <c r="V299" s="683"/>
      <c r="W299" s="683"/>
      <c r="X299" s="683"/>
      <c r="Y299" s="683"/>
      <c r="Z299" s="683"/>
      <c r="AA299" s="683"/>
      <c r="AB299" s="718" t="s">
        <v>785</v>
      </c>
      <c r="AC299" s="719"/>
      <c r="AD299" s="719"/>
      <c r="AE299" s="719"/>
      <c r="AF299" s="719"/>
      <c r="AG299" s="719"/>
      <c r="AH299" s="719"/>
      <c r="AI299" s="719"/>
      <c r="AJ299" s="719"/>
      <c r="AK299" s="719"/>
      <c r="AL299" s="719"/>
      <c r="AM299" s="720"/>
      <c r="AQ299" s="75"/>
      <c r="AR299" s="167" t="s">
        <v>1206</v>
      </c>
      <c r="AS299" s="40" t="str">
        <f>IF(AND(B299="〇",COUNTIF(F299:F301,"〇")&gt;0),B301,"")</f>
        <v/>
      </c>
      <c r="AT299" s="41" t="str">
        <f>IF(AND($B$299="〇",F299="〇"),1,"")</f>
        <v/>
      </c>
      <c r="AU299" s="151" t="str">
        <f>IF(AT299=1,COUNTIF($AT$232:AT299,"1"),"申請なし")</f>
        <v>申請なし</v>
      </c>
      <c r="AV299" s="171" t="str">
        <f t="shared" si="13"/>
        <v/>
      </c>
      <c r="AW299" s="219" t="s">
        <v>1098</v>
      </c>
      <c r="AX299" s="42" t="s">
        <v>185</v>
      </c>
      <c r="AY299" s="42" t="s">
        <v>186</v>
      </c>
      <c r="AZ299" s="42" t="s">
        <v>1000</v>
      </c>
      <c r="BA299" s="42" t="s">
        <v>1014</v>
      </c>
      <c r="BB299" s="538" t="str">
        <f t="shared" si="14"/>
        <v/>
      </c>
    </row>
    <row r="300" spans="1:54" s="48" customFormat="1" ht="28.15" customHeight="1" thickBot="1">
      <c r="A300" s="49"/>
      <c r="B300" s="689"/>
      <c r="C300" s="690"/>
      <c r="D300" s="691"/>
      <c r="E300" s="120"/>
      <c r="F300" s="668"/>
      <c r="G300" s="684" t="s">
        <v>188</v>
      </c>
      <c r="H300" s="684"/>
      <c r="I300" s="684"/>
      <c r="J300" s="684" t="s">
        <v>188</v>
      </c>
      <c r="K300" s="684"/>
      <c r="L300" s="684"/>
      <c r="M300" s="685"/>
      <c r="N300" s="682" t="s">
        <v>686</v>
      </c>
      <c r="O300" s="683"/>
      <c r="P300" s="683" t="s">
        <v>686</v>
      </c>
      <c r="Q300" s="683"/>
      <c r="R300" s="683"/>
      <c r="S300" s="683"/>
      <c r="T300" s="683"/>
      <c r="U300" s="683"/>
      <c r="V300" s="683"/>
      <c r="W300" s="683"/>
      <c r="X300" s="683"/>
      <c r="Y300" s="683"/>
      <c r="Z300" s="683"/>
      <c r="AA300" s="683"/>
      <c r="AB300" s="718" t="s">
        <v>785</v>
      </c>
      <c r="AC300" s="719"/>
      <c r="AD300" s="719"/>
      <c r="AE300" s="719"/>
      <c r="AF300" s="719"/>
      <c r="AG300" s="719"/>
      <c r="AH300" s="719"/>
      <c r="AI300" s="719"/>
      <c r="AJ300" s="719"/>
      <c r="AK300" s="719"/>
      <c r="AL300" s="719"/>
      <c r="AM300" s="720"/>
      <c r="AQ300" s="100"/>
      <c r="AR300" s="167" t="s">
        <v>1206</v>
      </c>
      <c r="AS300" s="40"/>
      <c r="AT300" s="41" t="str">
        <f t="shared" ref="AT300:AT301" si="16">IF(AND($B$299="〇",F300="〇"),1,"")</f>
        <v/>
      </c>
      <c r="AU300" s="151" t="str">
        <f>IF(AT300=1,COUNTIF($AT$232:AT300,"1"),"申請なし")</f>
        <v>申請なし</v>
      </c>
      <c r="AV300" s="171" t="str">
        <f t="shared" si="13"/>
        <v/>
      </c>
      <c r="AW300" s="219" t="s">
        <v>1099</v>
      </c>
      <c r="AX300" s="42" t="s">
        <v>187</v>
      </c>
      <c r="AY300" s="42" t="s">
        <v>188</v>
      </c>
      <c r="AZ300" s="42" t="s">
        <v>1000</v>
      </c>
      <c r="BA300" s="42" t="s">
        <v>1014</v>
      </c>
      <c r="BB300" s="538" t="str">
        <f t="shared" si="14"/>
        <v/>
      </c>
    </row>
    <row r="301" spans="1:54" s="63" customFormat="1" ht="28.15" customHeight="1" thickBot="1">
      <c r="A301" s="50"/>
      <c r="B301" s="1084" t="s">
        <v>829</v>
      </c>
      <c r="C301" s="1085"/>
      <c r="D301" s="1086"/>
      <c r="E301" s="120"/>
      <c r="F301" s="669"/>
      <c r="G301" s="702" t="s">
        <v>786</v>
      </c>
      <c r="H301" s="702"/>
      <c r="I301" s="702"/>
      <c r="J301" s="702" t="s">
        <v>786</v>
      </c>
      <c r="K301" s="702"/>
      <c r="L301" s="702"/>
      <c r="M301" s="703"/>
      <c r="N301" s="682" t="s">
        <v>687</v>
      </c>
      <c r="O301" s="683"/>
      <c r="P301" s="683" t="s">
        <v>687</v>
      </c>
      <c r="Q301" s="683"/>
      <c r="R301" s="683"/>
      <c r="S301" s="683"/>
      <c r="T301" s="683"/>
      <c r="U301" s="683"/>
      <c r="V301" s="683"/>
      <c r="W301" s="683"/>
      <c r="X301" s="683"/>
      <c r="Y301" s="683"/>
      <c r="Z301" s="683"/>
      <c r="AA301" s="683"/>
      <c r="AB301" s="734"/>
      <c r="AC301" s="735"/>
      <c r="AD301" s="735"/>
      <c r="AE301" s="735"/>
      <c r="AF301" s="735"/>
      <c r="AG301" s="735"/>
      <c r="AH301" s="735"/>
      <c r="AI301" s="735"/>
      <c r="AJ301" s="735"/>
      <c r="AK301" s="735"/>
      <c r="AL301" s="735"/>
      <c r="AM301" s="736"/>
      <c r="AQ301" s="75"/>
      <c r="AR301" s="167" t="s">
        <v>1206</v>
      </c>
      <c r="AS301" s="40"/>
      <c r="AT301" s="41" t="str">
        <f t="shared" si="16"/>
        <v/>
      </c>
      <c r="AU301" s="151" t="str">
        <f>IF(AT301=1,COUNTIF($AT$232:AT301,"1"),"申請なし")</f>
        <v>申請なし</v>
      </c>
      <c r="AV301" s="171" t="str">
        <f t="shared" si="13"/>
        <v/>
      </c>
      <c r="AW301" s="219" t="s">
        <v>1100</v>
      </c>
      <c r="AX301" s="42" t="s">
        <v>189</v>
      </c>
      <c r="AY301" s="42" t="s">
        <v>981</v>
      </c>
      <c r="AZ301" s="42" t="s">
        <v>1000</v>
      </c>
      <c r="BA301" s="42" t="s">
        <v>1014</v>
      </c>
      <c r="BB301" s="538" t="str">
        <f t="shared" si="14"/>
        <v/>
      </c>
    </row>
    <row r="302" spans="1:54" s="48" customFormat="1" ht="28.15" customHeight="1" thickBot="1">
      <c r="A302" s="50"/>
      <c r="B302" s="128"/>
      <c r="C302" s="128"/>
      <c r="D302" s="128"/>
      <c r="E302" s="127"/>
      <c r="F302" s="123"/>
      <c r="G302" s="114"/>
      <c r="H302" s="112"/>
      <c r="I302" s="112"/>
      <c r="J302" s="114"/>
      <c r="K302" s="114"/>
      <c r="L302" s="114"/>
      <c r="M302" s="114"/>
      <c r="N302" s="124"/>
      <c r="O302" s="124"/>
      <c r="P302" s="116"/>
      <c r="Q302" s="116"/>
      <c r="R302" s="116"/>
      <c r="S302" s="116"/>
      <c r="T302" s="116"/>
      <c r="U302" s="116"/>
      <c r="V302" s="116"/>
      <c r="W302" s="116"/>
      <c r="X302" s="116"/>
      <c r="Y302" s="116"/>
      <c r="Z302" s="116"/>
      <c r="AA302" s="116"/>
      <c r="AB302" s="118"/>
      <c r="AC302" s="118"/>
      <c r="AD302" s="118"/>
      <c r="AE302" s="118"/>
      <c r="AF302" s="118"/>
      <c r="AG302" s="118"/>
      <c r="AH302" s="118"/>
      <c r="AI302" s="118"/>
      <c r="AJ302" s="118"/>
      <c r="AK302" s="118"/>
      <c r="AL302" s="118"/>
      <c r="AM302" s="124"/>
      <c r="AQ302" s="100"/>
      <c r="AR302" s="167" t="s">
        <v>1206</v>
      </c>
      <c r="AS302" s="40"/>
      <c r="AT302" s="41"/>
      <c r="AU302" s="151" t="str">
        <f>IF(AT302=1,COUNTIF($AT$232:AT302,"1"),"申請なし")</f>
        <v>申請なし</v>
      </c>
      <c r="AV302" s="171" t="str">
        <f t="shared" si="13"/>
        <v/>
      </c>
      <c r="AW302" s="219" t="s">
        <v>1101</v>
      </c>
      <c r="AX302" s="42"/>
      <c r="AY302" s="42"/>
      <c r="AZ302" s="42" t="s">
        <v>1000</v>
      </c>
      <c r="BA302" s="42" t="s">
        <v>1014</v>
      </c>
      <c r="BB302" s="538" t="str">
        <f t="shared" si="14"/>
        <v/>
      </c>
    </row>
    <row r="303" spans="1:54" s="48" customFormat="1" ht="28.15" customHeight="1">
      <c r="A303" s="49"/>
      <c r="B303" s="686"/>
      <c r="C303" s="687"/>
      <c r="D303" s="688"/>
      <c r="E303" s="120"/>
      <c r="F303" s="670"/>
      <c r="G303" s="716" t="s">
        <v>191</v>
      </c>
      <c r="H303" s="716"/>
      <c r="I303" s="716"/>
      <c r="J303" s="716" t="s">
        <v>191</v>
      </c>
      <c r="K303" s="716"/>
      <c r="L303" s="716"/>
      <c r="M303" s="717"/>
      <c r="N303" s="682" t="s">
        <v>688</v>
      </c>
      <c r="O303" s="683"/>
      <c r="P303" s="683" t="s">
        <v>688</v>
      </c>
      <c r="Q303" s="683"/>
      <c r="R303" s="683"/>
      <c r="S303" s="683"/>
      <c r="T303" s="683"/>
      <c r="U303" s="683"/>
      <c r="V303" s="683"/>
      <c r="W303" s="683"/>
      <c r="X303" s="683"/>
      <c r="Y303" s="683"/>
      <c r="Z303" s="683"/>
      <c r="AA303" s="683"/>
      <c r="AB303" s="734"/>
      <c r="AC303" s="735"/>
      <c r="AD303" s="735"/>
      <c r="AE303" s="735"/>
      <c r="AF303" s="735"/>
      <c r="AG303" s="735"/>
      <c r="AH303" s="735"/>
      <c r="AI303" s="735"/>
      <c r="AJ303" s="735"/>
      <c r="AK303" s="735"/>
      <c r="AL303" s="735"/>
      <c r="AM303" s="736"/>
      <c r="AQ303" s="100"/>
      <c r="AR303" s="167" t="s">
        <v>1206</v>
      </c>
      <c r="AS303" s="40" t="str">
        <f>IF(AND(B303="〇",COUNTIF(F303:F305,"〇")&gt;0),B305,"")</f>
        <v/>
      </c>
      <c r="AT303" s="41" t="str">
        <f>IF(AND($B$303="〇",F303="〇"),1,"")</f>
        <v/>
      </c>
      <c r="AU303" s="151" t="str">
        <f>IF(AT303=1,COUNTIF($AT$232:AT303,"1"),"申請なし")</f>
        <v>申請なし</v>
      </c>
      <c r="AV303" s="171" t="str">
        <f t="shared" si="13"/>
        <v/>
      </c>
      <c r="AW303" s="219" t="s">
        <v>1102</v>
      </c>
      <c r="AX303" s="42" t="s">
        <v>190</v>
      </c>
      <c r="AY303" s="42" t="s">
        <v>191</v>
      </c>
      <c r="AZ303" s="42" t="s">
        <v>1000</v>
      </c>
      <c r="BA303" s="42" t="s">
        <v>1014</v>
      </c>
      <c r="BB303" s="538" t="str">
        <f t="shared" si="14"/>
        <v/>
      </c>
    </row>
    <row r="304" spans="1:54" s="63" customFormat="1" ht="28.15" customHeight="1" thickBot="1">
      <c r="A304" s="50"/>
      <c r="B304" s="689"/>
      <c r="C304" s="690"/>
      <c r="D304" s="691"/>
      <c r="E304" s="120"/>
      <c r="F304" s="668"/>
      <c r="G304" s="684" t="s">
        <v>193</v>
      </c>
      <c r="H304" s="684"/>
      <c r="I304" s="684"/>
      <c r="J304" s="684" t="s">
        <v>193</v>
      </c>
      <c r="K304" s="684"/>
      <c r="L304" s="684"/>
      <c r="M304" s="685"/>
      <c r="N304" s="682" t="s">
        <v>689</v>
      </c>
      <c r="O304" s="683"/>
      <c r="P304" s="683" t="s">
        <v>689</v>
      </c>
      <c r="Q304" s="683"/>
      <c r="R304" s="683"/>
      <c r="S304" s="683"/>
      <c r="T304" s="683"/>
      <c r="U304" s="683"/>
      <c r="V304" s="683"/>
      <c r="W304" s="683"/>
      <c r="X304" s="683"/>
      <c r="Y304" s="683"/>
      <c r="Z304" s="683"/>
      <c r="AA304" s="683"/>
      <c r="AB304" s="734"/>
      <c r="AC304" s="735"/>
      <c r="AD304" s="735"/>
      <c r="AE304" s="735"/>
      <c r="AF304" s="735"/>
      <c r="AG304" s="735"/>
      <c r="AH304" s="735"/>
      <c r="AI304" s="735"/>
      <c r="AJ304" s="735"/>
      <c r="AK304" s="735"/>
      <c r="AL304" s="735"/>
      <c r="AM304" s="736"/>
      <c r="AQ304" s="75"/>
      <c r="AR304" s="167" t="s">
        <v>1206</v>
      </c>
      <c r="AS304" s="40"/>
      <c r="AT304" s="41" t="str">
        <f t="shared" ref="AT304:AT305" si="17">IF(AND($B$303="〇",F304="〇"),1,"")</f>
        <v/>
      </c>
      <c r="AU304" s="151" t="str">
        <f>IF(AT304=1,COUNTIF($AT$232:AT304,"1"),"申請なし")</f>
        <v>申請なし</v>
      </c>
      <c r="AV304" s="171" t="str">
        <f t="shared" si="13"/>
        <v/>
      </c>
      <c r="AW304" s="219" t="s">
        <v>1103</v>
      </c>
      <c r="AX304" s="42" t="s">
        <v>192</v>
      </c>
      <c r="AY304" s="42" t="s">
        <v>193</v>
      </c>
      <c r="AZ304" s="42" t="s">
        <v>1000</v>
      </c>
      <c r="BA304" s="42" t="s">
        <v>1014</v>
      </c>
      <c r="BB304" s="538" t="str">
        <f t="shared" si="14"/>
        <v/>
      </c>
    </row>
    <row r="305" spans="1:54" s="48" customFormat="1" ht="28.15" customHeight="1" thickBot="1">
      <c r="A305" s="49"/>
      <c r="B305" s="806" t="s">
        <v>830</v>
      </c>
      <c r="C305" s="807"/>
      <c r="D305" s="808"/>
      <c r="E305" s="120"/>
      <c r="F305" s="669"/>
      <c r="G305" s="702" t="s">
        <v>195</v>
      </c>
      <c r="H305" s="702"/>
      <c r="I305" s="702"/>
      <c r="J305" s="702" t="s">
        <v>195</v>
      </c>
      <c r="K305" s="702"/>
      <c r="L305" s="702"/>
      <c r="M305" s="703"/>
      <c r="N305" s="682" t="s">
        <v>690</v>
      </c>
      <c r="O305" s="683"/>
      <c r="P305" s="683" t="s">
        <v>690</v>
      </c>
      <c r="Q305" s="683"/>
      <c r="R305" s="683"/>
      <c r="S305" s="683"/>
      <c r="T305" s="683"/>
      <c r="U305" s="683"/>
      <c r="V305" s="683"/>
      <c r="W305" s="683"/>
      <c r="X305" s="683"/>
      <c r="Y305" s="683"/>
      <c r="Z305" s="683"/>
      <c r="AA305" s="683"/>
      <c r="AB305" s="709"/>
      <c r="AC305" s="709"/>
      <c r="AD305" s="709"/>
      <c r="AE305" s="709"/>
      <c r="AF305" s="709"/>
      <c r="AG305" s="709"/>
      <c r="AH305" s="709"/>
      <c r="AI305" s="709"/>
      <c r="AJ305" s="709"/>
      <c r="AK305" s="709"/>
      <c r="AL305" s="709"/>
      <c r="AM305" s="709"/>
      <c r="AQ305" s="100"/>
      <c r="AR305" s="167" t="s">
        <v>1206</v>
      </c>
      <c r="AS305" s="40"/>
      <c r="AT305" s="41" t="str">
        <f t="shared" si="17"/>
        <v/>
      </c>
      <c r="AU305" s="151" t="str">
        <f>IF(AT305=1,COUNTIF($AT$232:AT305,"1"),"申請なし")</f>
        <v>申請なし</v>
      </c>
      <c r="AV305" s="171" t="str">
        <f t="shared" si="13"/>
        <v/>
      </c>
      <c r="AW305" s="219" t="s">
        <v>1104</v>
      </c>
      <c r="AX305" s="42" t="s">
        <v>194</v>
      </c>
      <c r="AY305" s="42" t="s">
        <v>195</v>
      </c>
      <c r="AZ305" s="42" t="s">
        <v>1000</v>
      </c>
      <c r="BA305" s="42" t="s">
        <v>1014</v>
      </c>
      <c r="BB305" s="538" t="str">
        <f t="shared" si="14"/>
        <v/>
      </c>
    </row>
    <row r="306" spans="1:54" s="63" customFormat="1" ht="28.15" customHeight="1" thickBot="1">
      <c r="A306" s="49"/>
      <c r="B306" s="129"/>
      <c r="C306" s="129"/>
      <c r="D306" s="129"/>
      <c r="E306" s="120"/>
      <c r="F306" s="123"/>
      <c r="G306" s="114"/>
      <c r="H306" s="112"/>
      <c r="I306" s="112"/>
      <c r="J306" s="114"/>
      <c r="K306" s="114"/>
      <c r="L306" s="114"/>
      <c r="M306" s="114"/>
      <c r="N306" s="124"/>
      <c r="O306" s="124"/>
      <c r="P306" s="116"/>
      <c r="Q306" s="116"/>
      <c r="R306" s="116"/>
      <c r="S306" s="116"/>
      <c r="T306" s="116"/>
      <c r="U306" s="116"/>
      <c r="V306" s="116"/>
      <c r="W306" s="116"/>
      <c r="X306" s="116"/>
      <c r="Y306" s="116"/>
      <c r="Z306" s="116"/>
      <c r="AA306" s="116"/>
      <c r="AB306" s="118"/>
      <c r="AC306" s="118"/>
      <c r="AD306" s="118"/>
      <c r="AE306" s="118"/>
      <c r="AF306" s="118"/>
      <c r="AG306" s="118"/>
      <c r="AH306" s="118"/>
      <c r="AI306" s="118"/>
      <c r="AJ306" s="118"/>
      <c r="AK306" s="118"/>
      <c r="AL306" s="118"/>
      <c r="AM306" s="125"/>
      <c r="AQ306" s="75"/>
      <c r="AR306" s="167" t="s">
        <v>1206</v>
      </c>
      <c r="AS306" s="40"/>
      <c r="AT306" s="41"/>
      <c r="AU306" s="151" t="str">
        <f>IF(AT306=1,COUNTIF($AT$232:AT306,"1"),"申請なし")</f>
        <v>申請なし</v>
      </c>
      <c r="AV306" s="171" t="str">
        <f t="shared" si="13"/>
        <v/>
      </c>
      <c r="AW306" s="219" t="s">
        <v>1105</v>
      </c>
      <c r="AX306" s="42"/>
      <c r="AY306" s="42"/>
      <c r="AZ306" s="42" t="s">
        <v>1000</v>
      </c>
      <c r="BA306" s="42" t="s">
        <v>1014</v>
      </c>
      <c r="BB306" s="538" t="str">
        <f t="shared" si="14"/>
        <v/>
      </c>
    </row>
    <row r="307" spans="1:54" s="48" customFormat="1" ht="28.15" customHeight="1">
      <c r="A307" s="50"/>
      <c r="B307" s="686"/>
      <c r="C307" s="687"/>
      <c r="D307" s="688"/>
      <c r="E307" s="120"/>
      <c r="F307" s="670"/>
      <c r="G307" s="716" t="s">
        <v>197</v>
      </c>
      <c r="H307" s="716"/>
      <c r="I307" s="716"/>
      <c r="J307" s="716" t="s">
        <v>197</v>
      </c>
      <c r="K307" s="716"/>
      <c r="L307" s="716"/>
      <c r="M307" s="717"/>
      <c r="N307" s="682" t="s">
        <v>691</v>
      </c>
      <c r="O307" s="683"/>
      <c r="P307" s="683" t="s">
        <v>691</v>
      </c>
      <c r="Q307" s="683"/>
      <c r="R307" s="683"/>
      <c r="S307" s="683"/>
      <c r="T307" s="683"/>
      <c r="U307" s="683"/>
      <c r="V307" s="683"/>
      <c r="W307" s="683"/>
      <c r="X307" s="683"/>
      <c r="Y307" s="683"/>
      <c r="Z307" s="683"/>
      <c r="AA307" s="683"/>
      <c r="AB307" s="709"/>
      <c r="AC307" s="709"/>
      <c r="AD307" s="709"/>
      <c r="AE307" s="709"/>
      <c r="AF307" s="709"/>
      <c r="AG307" s="709"/>
      <c r="AH307" s="709"/>
      <c r="AI307" s="709"/>
      <c r="AJ307" s="709"/>
      <c r="AK307" s="709"/>
      <c r="AL307" s="709"/>
      <c r="AM307" s="709"/>
      <c r="AQ307" s="100"/>
      <c r="AR307" s="167" t="s">
        <v>1206</v>
      </c>
      <c r="AS307" s="40" t="str">
        <f>IF(AND(B307="〇",COUNTIF(F307:F315,"〇")&gt;0),B309,"")</f>
        <v/>
      </c>
      <c r="AT307" s="41" t="str">
        <f>IF(AND($B$307="〇",F307="〇"),1,"")</f>
        <v/>
      </c>
      <c r="AU307" s="151" t="str">
        <f>IF(AT307=1,COUNTIF($AT$232:AT307,"1"),"申請なし")</f>
        <v>申請なし</v>
      </c>
      <c r="AV307" s="171" t="str">
        <f t="shared" si="13"/>
        <v/>
      </c>
      <c r="AW307" s="219" t="s">
        <v>1106</v>
      </c>
      <c r="AX307" s="42" t="s">
        <v>196</v>
      </c>
      <c r="AY307" s="42" t="s">
        <v>197</v>
      </c>
      <c r="AZ307" s="42" t="s">
        <v>1000</v>
      </c>
      <c r="BA307" s="42" t="s">
        <v>1014</v>
      </c>
      <c r="BB307" s="538" t="str">
        <f t="shared" si="14"/>
        <v/>
      </c>
    </row>
    <row r="308" spans="1:54" s="63" customFormat="1" ht="28.15" customHeight="1" thickBot="1">
      <c r="A308" s="49"/>
      <c r="B308" s="689"/>
      <c r="C308" s="690"/>
      <c r="D308" s="691"/>
      <c r="E308" s="120"/>
      <c r="F308" s="668"/>
      <c r="G308" s="684" t="s">
        <v>199</v>
      </c>
      <c r="H308" s="684"/>
      <c r="I308" s="684"/>
      <c r="J308" s="684" t="s">
        <v>199</v>
      </c>
      <c r="K308" s="684"/>
      <c r="L308" s="684"/>
      <c r="M308" s="685"/>
      <c r="N308" s="682" t="s">
        <v>692</v>
      </c>
      <c r="O308" s="683"/>
      <c r="P308" s="683" t="s">
        <v>692</v>
      </c>
      <c r="Q308" s="683"/>
      <c r="R308" s="683"/>
      <c r="S308" s="683"/>
      <c r="T308" s="683"/>
      <c r="U308" s="683"/>
      <c r="V308" s="683"/>
      <c r="W308" s="683"/>
      <c r="X308" s="683"/>
      <c r="Y308" s="683"/>
      <c r="Z308" s="683"/>
      <c r="AA308" s="683"/>
      <c r="AB308" s="709"/>
      <c r="AC308" s="709"/>
      <c r="AD308" s="709"/>
      <c r="AE308" s="709"/>
      <c r="AF308" s="709"/>
      <c r="AG308" s="709"/>
      <c r="AH308" s="709"/>
      <c r="AI308" s="709"/>
      <c r="AJ308" s="709"/>
      <c r="AK308" s="709"/>
      <c r="AL308" s="709"/>
      <c r="AM308" s="709"/>
      <c r="AQ308" s="75"/>
      <c r="AR308" s="167" t="s">
        <v>1206</v>
      </c>
      <c r="AS308" s="40"/>
      <c r="AT308" s="41" t="str">
        <f t="shared" ref="AT308:AT315" si="18">IF(AND($B$307="〇",F308="〇"),1,"")</f>
        <v/>
      </c>
      <c r="AU308" s="151" t="str">
        <f>IF(AT308=1,COUNTIF($AT$232:AT308,"1"),"申請なし")</f>
        <v>申請なし</v>
      </c>
      <c r="AV308" s="171" t="str">
        <f t="shared" si="13"/>
        <v/>
      </c>
      <c r="AW308" s="219" t="s">
        <v>1107</v>
      </c>
      <c r="AX308" s="42" t="s">
        <v>198</v>
      </c>
      <c r="AY308" s="42" t="s">
        <v>199</v>
      </c>
      <c r="AZ308" s="42" t="s">
        <v>1000</v>
      </c>
      <c r="BA308" s="42" t="s">
        <v>1014</v>
      </c>
      <c r="BB308" s="538" t="str">
        <f t="shared" si="14"/>
        <v/>
      </c>
    </row>
    <row r="309" spans="1:54" s="63" customFormat="1" ht="28.15" customHeight="1">
      <c r="A309" s="50"/>
      <c r="B309" s="676" t="s">
        <v>1280</v>
      </c>
      <c r="C309" s="677"/>
      <c r="D309" s="678"/>
      <c r="E309" s="120"/>
      <c r="F309" s="779"/>
      <c r="G309" s="783" t="s">
        <v>201</v>
      </c>
      <c r="H309" s="783"/>
      <c r="I309" s="783"/>
      <c r="J309" s="783" t="s">
        <v>201</v>
      </c>
      <c r="K309" s="783"/>
      <c r="L309" s="783"/>
      <c r="M309" s="784"/>
      <c r="N309" s="694" t="s">
        <v>845</v>
      </c>
      <c r="O309" s="695"/>
      <c r="P309" s="695" t="s">
        <v>693</v>
      </c>
      <c r="Q309" s="695"/>
      <c r="R309" s="695"/>
      <c r="S309" s="695"/>
      <c r="T309" s="695"/>
      <c r="U309" s="695"/>
      <c r="V309" s="695"/>
      <c r="W309" s="695"/>
      <c r="X309" s="695"/>
      <c r="Y309" s="695"/>
      <c r="Z309" s="695"/>
      <c r="AA309" s="695"/>
      <c r="AB309" s="683" t="s">
        <v>787</v>
      </c>
      <c r="AC309" s="683"/>
      <c r="AD309" s="683"/>
      <c r="AE309" s="683"/>
      <c r="AF309" s="683"/>
      <c r="AG309" s="683"/>
      <c r="AH309" s="683"/>
      <c r="AI309" s="683"/>
      <c r="AJ309" s="683"/>
      <c r="AK309" s="683"/>
      <c r="AL309" s="683"/>
      <c r="AM309" s="683"/>
      <c r="AQ309" s="75"/>
      <c r="AR309" s="167" t="s">
        <v>1206</v>
      </c>
      <c r="AS309" s="40"/>
      <c r="AT309" s="41" t="str">
        <f t="shared" si="18"/>
        <v/>
      </c>
      <c r="AU309" s="151" t="str">
        <f>IF(AT309=1,COUNTIF($AT$232:AT309,"1"),"申請なし")</f>
        <v>申請なし</v>
      </c>
      <c r="AV309" s="171" t="str">
        <f t="shared" si="13"/>
        <v/>
      </c>
      <c r="AW309" s="219" t="s">
        <v>1108</v>
      </c>
      <c r="AX309" s="42" t="s">
        <v>200</v>
      </c>
      <c r="AY309" s="42" t="s">
        <v>201</v>
      </c>
      <c r="AZ309" s="42" t="s">
        <v>1000</v>
      </c>
      <c r="BA309" s="42" t="s">
        <v>1014</v>
      </c>
      <c r="BB309" s="538" t="str">
        <f t="shared" si="14"/>
        <v/>
      </c>
    </row>
    <row r="310" spans="1:54" s="63" customFormat="1" ht="28.15" customHeight="1">
      <c r="A310" s="50"/>
      <c r="B310" s="918"/>
      <c r="C310" s="700"/>
      <c r="D310" s="701"/>
      <c r="E310" s="120"/>
      <c r="F310" s="779"/>
      <c r="G310" s="783"/>
      <c r="H310" s="783"/>
      <c r="I310" s="783"/>
      <c r="J310" s="783"/>
      <c r="K310" s="783"/>
      <c r="L310" s="783"/>
      <c r="M310" s="784"/>
      <c r="N310" s="694"/>
      <c r="O310" s="695"/>
      <c r="P310" s="695"/>
      <c r="Q310" s="695"/>
      <c r="R310" s="695"/>
      <c r="S310" s="695"/>
      <c r="T310" s="695"/>
      <c r="U310" s="695"/>
      <c r="V310" s="695"/>
      <c r="W310" s="695"/>
      <c r="X310" s="695"/>
      <c r="Y310" s="695"/>
      <c r="Z310" s="695"/>
      <c r="AA310" s="695"/>
      <c r="AB310" s="683"/>
      <c r="AC310" s="683"/>
      <c r="AD310" s="683"/>
      <c r="AE310" s="683"/>
      <c r="AF310" s="683"/>
      <c r="AG310" s="683"/>
      <c r="AH310" s="683"/>
      <c r="AI310" s="683"/>
      <c r="AJ310" s="683"/>
      <c r="AK310" s="683"/>
      <c r="AL310" s="683"/>
      <c r="AM310" s="683"/>
      <c r="AQ310" s="75"/>
      <c r="AR310" s="167" t="s">
        <v>1206</v>
      </c>
      <c r="AS310" s="40"/>
      <c r="AT310" s="41" t="str">
        <f t="shared" si="18"/>
        <v/>
      </c>
      <c r="AU310" s="151" t="str">
        <f>IF(AT310=1,COUNTIF($AT$232:AT310,"1"),"申請なし")</f>
        <v>申請なし</v>
      </c>
      <c r="AV310" s="171" t="str">
        <f t="shared" si="13"/>
        <v/>
      </c>
      <c r="AW310" s="219" t="s">
        <v>1109</v>
      </c>
      <c r="AX310" s="42"/>
      <c r="AY310" s="42"/>
      <c r="AZ310" s="42" t="s">
        <v>1000</v>
      </c>
      <c r="BA310" s="42" t="s">
        <v>1014</v>
      </c>
      <c r="BB310" s="538" t="str">
        <f t="shared" si="14"/>
        <v/>
      </c>
    </row>
    <row r="311" spans="1:54" s="63" customFormat="1" ht="28.15" customHeight="1">
      <c r="A311" s="50"/>
      <c r="B311" s="918"/>
      <c r="C311" s="700"/>
      <c r="D311" s="701"/>
      <c r="E311" s="120"/>
      <c r="F311" s="749"/>
      <c r="G311" s="785"/>
      <c r="H311" s="785"/>
      <c r="I311" s="785"/>
      <c r="J311" s="785"/>
      <c r="K311" s="785"/>
      <c r="L311" s="785"/>
      <c r="M311" s="786"/>
      <c r="N311" s="781"/>
      <c r="O311" s="782"/>
      <c r="P311" s="782"/>
      <c r="Q311" s="782"/>
      <c r="R311" s="782"/>
      <c r="S311" s="782"/>
      <c r="T311" s="782"/>
      <c r="U311" s="782"/>
      <c r="V311" s="782"/>
      <c r="W311" s="782"/>
      <c r="X311" s="782"/>
      <c r="Y311" s="782"/>
      <c r="Z311" s="782"/>
      <c r="AA311" s="782"/>
      <c r="AB311" s="738"/>
      <c r="AC311" s="738"/>
      <c r="AD311" s="738"/>
      <c r="AE311" s="738"/>
      <c r="AF311" s="738"/>
      <c r="AG311" s="738"/>
      <c r="AH311" s="738"/>
      <c r="AI311" s="738"/>
      <c r="AJ311" s="738"/>
      <c r="AK311" s="738"/>
      <c r="AL311" s="738"/>
      <c r="AM311" s="738"/>
      <c r="AQ311" s="75"/>
      <c r="AR311" s="167" t="s">
        <v>1206</v>
      </c>
      <c r="AS311" s="40"/>
      <c r="AT311" s="41" t="str">
        <f t="shared" si="18"/>
        <v/>
      </c>
      <c r="AU311" s="151" t="str">
        <f>IF(AT311=1,COUNTIF($AT$232:AT311,"1"),"申請なし")</f>
        <v>申請なし</v>
      </c>
      <c r="AV311" s="171" t="str">
        <f t="shared" si="13"/>
        <v/>
      </c>
      <c r="AW311" s="219" t="s">
        <v>1110</v>
      </c>
      <c r="AX311" s="42"/>
      <c r="AY311" s="42"/>
      <c r="AZ311" s="42" t="s">
        <v>1000</v>
      </c>
      <c r="BA311" s="42" t="s">
        <v>1014</v>
      </c>
      <c r="BB311" s="538" t="str">
        <f t="shared" si="14"/>
        <v/>
      </c>
    </row>
    <row r="312" spans="1:54" s="48" customFormat="1" ht="28.15" customHeight="1">
      <c r="A312" s="49"/>
      <c r="B312" s="699"/>
      <c r="C312" s="700"/>
      <c r="D312" s="701"/>
      <c r="E312" s="120"/>
      <c r="F312" s="668"/>
      <c r="G312" s="684" t="s">
        <v>203</v>
      </c>
      <c r="H312" s="684"/>
      <c r="I312" s="684"/>
      <c r="J312" s="684" t="s">
        <v>203</v>
      </c>
      <c r="K312" s="684"/>
      <c r="L312" s="684"/>
      <c r="M312" s="685"/>
      <c r="N312" s="682" t="s">
        <v>694</v>
      </c>
      <c r="O312" s="683"/>
      <c r="P312" s="683" t="s">
        <v>694</v>
      </c>
      <c r="Q312" s="683"/>
      <c r="R312" s="683"/>
      <c r="S312" s="683"/>
      <c r="T312" s="683"/>
      <c r="U312" s="683"/>
      <c r="V312" s="683"/>
      <c r="W312" s="683"/>
      <c r="X312" s="683"/>
      <c r="Y312" s="683"/>
      <c r="Z312" s="683"/>
      <c r="AA312" s="683"/>
      <c r="AB312" s="709"/>
      <c r="AC312" s="709"/>
      <c r="AD312" s="709"/>
      <c r="AE312" s="709"/>
      <c r="AF312" s="709"/>
      <c r="AG312" s="709"/>
      <c r="AH312" s="709"/>
      <c r="AI312" s="709"/>
      <c r="AJ312" s="709"/>
      <c r="AK312" s="709"/>
      <c r="AL312" s="709"/>
      <c r="AM312" s="709"/>
      <c r="AQ312" s="100"/>
      <c r="AR312" s="167" t="s">
        <v>1206</v>
      </c>
      <c r="AS312" s="40"/>
      <c r="AT312" s="41" t="str">
        <f t="shared" si="18"/>
        <v/>
      </c>
      <c r="AU312" s="151" t="str">
        <f>IF(AT312=1,COUNTIF($AT$232:AT312,"1"),"申請なし")</f>
        <v>申請なし</v>
      </c>
      <c r="AV312" s="171" t="str">
        <f t="shared" si="13"/>
        <v/>
      </c>
      <c r="AW312" s="219" t="s">
        <v>1111</v>
      </c>
      <c r="AX312" s="42" t="s">
        <v>202</v>
      </c>
      <c r="AY312" s="42" t="s">
        <v>203</v>
      </c>
      <c r="AZ312" s="42" t="s">
        <v>1000</v>
      </c>
      <c r="BA312" s="42" t="s">
        <v>1014</v>
      </c>
      <c r="BB312" s="538" t="str">
        <f t="shared" si="14"/>
        <v/>
      </c>
    </row>
    <row r="313" spans="1:54" s="63" customFormat="1" ht="28.15" customHeight="1">
      <c r="A313" s="50"/>
      <c r="B313" s="699"/>
      <c r="C313" s="700"/>
      <c r="D313" s="701"/>
      <c r="E313" s="120"/>
      <c r="F313" s="668"/>
      <c r="G313" s="684" t="s">
        <v>788</v>
      </c>
      <c r="H313" s="684"/>
      <c r="I313" s="684"/>
      <c r="J313" s="684" t="s">
        <v>788</v>
      </c>
      <c r="K313" s="684"/>
      <c r="L313" s="684"/>
      <c r="M313" s="685"/>
      <c r="N313" s="682" t="s">
        <v>695</v>
      </c>
      <c r="O313" s="683"/>
      <c r="P313" s="683" t="s">
        <v>695</v>
      </c>
      <c r="Q313" s="683"/>
      <c r="R313" s="683"/>
      <c r="S313" s="683"/>
      <c r="T313" s="683"/>
      <c r="U313" s="683"/>
      <c r="V313" s="683"/>
      <c r="W313" s="683"/>
      <c r="X313" s="683"/>
      <c r="Y313" s="683"/>
      <c r="Z313" s="683"/>
      <c r="AA313" s="683"/>
      <c r="AB313" s="709"/>
      <c r="AC313" s="709"/>
      <c r="AD313" s="709"/>
      <c r="AE313" s="709"/>
      <c r="AF313" s="709"/>
      <c r="AG313" s="709"/>
      <c r="AH313" s="709"/>
      <c r="AI313" s="709"/>
      <c r="AJ313" s="709"/>
      <c r="AK313" s="709"/>
      <c r="AL313" s="709"/>
      <c r="AM313" s="709"/>
      <c r="AQ313" s="75"/>
      <c r="AR313" s="167" t="s">
        <v>1206</v>
      </c>
      <c r="AS313" s="40"/>
      <c r="AT313" s="41" t="str">
        <f t="shared" si="18"/>
        <v/>
      </c>
      <c r="AU313" s="151" t="str">
        <f>IF(AT313=1,COUNTIF($AT$232:AT313,"1"),"申請なし")</f>
        <v>申請なし</v>
      </c>
      <c r="AV313" s="171" t="str">
        <f t="shared" si="13"/>
        <v/>
      </c>
      <c r="AW313" s="219" t="s">
        <v>1112</v>
      </c>
      <c r="AX313" s="42" t="s">
        <v>204</v>
      </c>
      <c r="AY313" s="42" t="s">
        <v>982</v>
      </c>
      <c r="AZ313" s="42" t="s">
        <v>1000</v>
      </c>
      <c r="BA313" s="42" t="s">
        <v>1014</v>
      </c>
      <c r="BB313" s="538" t="str">
        <f t="shared" si="14"/>
        <v/>
      </c>
    </row>
    <row r="314" spans="1:54" s="48" customFormat="1" ht="28.15" customHeight="1">
      <c r="A314" s="49"/>
      <c r="B314" s="699"/>
      <c r="C314" s="700"/>
      <c r="D314" s="701"/>
      <c r="E314" s="120"/>
      <c r="F314" s="668"/>
      <c r="G314" s="684" t="s">
        <v>789</v>
      </c>
      <c r="H314" s="684"/>
      <c r="I314" s="684"/>
      <c r="J314" s="684" t="s">
        <v>789</v>
      </c>
      <c r="K314" s="684"/>
      <c r="L314" s="684"/>
      <c r="M314" s="685"/>
      <c r="N314" s="682" t="s">
        <v>696</v>
      </c>
      <c r="O314" s="683"/>
      <c r="P314" s="683" t="s">
        <v>696</v>
      </c>
      <c r="Q314" s="683"/>
      <c r="R314" s="683"/>
      <c r="S314" s="683"/>
      <c r="T314" s="683"/>
      <c r="U314" s="683"/>
      <c r="V314" s="683"/>
      <c r="W314" s="683"/>
      <c r="X314" s="683"/>
      <c r="Y314" s="683"/>
      <c r="Z314" s="683"/>
      <c r="AA314" s="683"/>
      <c r="AB314" s="709"/>
      <c r="AC314" s="709"/>
      <c r="AD314" s="709"/>
      <c r="AE314" s="709"/>
      <c r="AF314" s="709"/>
      <c r="AG314" s="709"/>
      <c r="AH314" s="709"/>
      <c r="AI314" s="709"/>
      <c r="AJ314" s="709"/>
      <c r="AK314" s="709"/>
      <c r="AL314" s="709"/>
      <c r="AM314" s="709"/>
      <c r="AQ314" s="100"/>
      <c r="AR314" s="167" t="s">
        <v>1206</v>
      </c>
      <c r="AS314" s="40"/>
      <c r="AT314" s="41" t="str">
        <f t="shared" si="18"/>
        <v/>
      </c>
      <c r="AU314" s="151" t="str">
        <f>IF(AT314=1,COUNTIF($AT$232:AT314,"1"),"申請なし")</f>
        <v>申請なし</v>
      </c>
      <c r="AV314" s="171" t="str">
        <f t="shared" si="13"/>
        <v/>
      </c>
      <c r="AW314" s="219" t="s">
        <v>1113</v>
      </c>
      <c r="AX314" s="42" t="s">
        <v>205</v>
      </c>
      <c r="AY314" s="42" t="s">
        <v>983</v>
      </c>
      <c r="AZ314" s="42" t="s">
        <v>1000</v>
      </c>
      <c r="BA314" s="42" t="s">
        <v>1014</v>
      </c>
      <c r="BB314" s="538" t="str">
        <f t="shared" si="14"/>
        <v/>
      </c>
    </row>
    <row r="315" spans="1:54" s="63" customFormat="1" ht="28.15" customHeight="1" thickBot="1">
      <c r="A315" s="50"/>
      <c r="B315" s="679"/>
      <c r="C315" s="680"/>
      <c r="D315" s="681"/>
      <c r="E315" s="120"/>
      <c r="F315" s="669"/>
      <c r="G315" s="702" t="s">
        <v>790</v>
      </c>
      <c r="H315" s="702"/>
      <c r="I315" s="702"/>
      <c r="J315" s="702" t="s">
        <v>790</v>
      </c>
      <c r="K315" s="702"/>
      <c r="L315" s="702"/>
      <c r="M315" s="703"/>
      <c r="N315" s="682" t="s">
        <v>697</v>
      </c>
      <c r="O315" s="683"/>
      <c r="P315" s="683" t="s">
        <v>697</v>
      </c>
      <c r="Q315" s="683"/>
      <c r="R315" s="683"/>
      <c r="S315" s="683"/>
      <c r="T315" s="683"/>
      <c r="U315" s="683"/>
      <c r="V315" s="683"/>
      <c r="W315" s="683"/>
      <c r="X315" s="683"/>
      <c r="Y315" s="683"/>
      <c r="Z315" s="683"/>
      <c r="AA315" s="683"/>
      <c r="AB315" s="709"/>
      <c r="AC315" s="709"/>
      <c r="AD315" s="709"/>
      <c r="AE315" s="709"/>
      <c r="AF315" s="709"/>
      <c r="AG315" s="709"/>
      <c r="AH315" s="709"/>
      <c r="AI315" s="709"/>
      <c r="AJ315" s="709"/>
      <c r="AK315" s="709"/>
      <c r="AL315" s="709"/>
      <c r="AM315" s="709"/>
      <c r="AQ315" s="75"/>
      <c r="AR315" s="167" t="s">
        <v>1206</v>
      </c>
      <c r="AS315" s="40"/>
      <c r="AT315" s="41" t="str">
        <f t="shared" si="18"/>
        <v/>
      </c>
      <c r="AU315" s="151" t="str">
        <f>IF(AT315=1,COUNTIF($AT$232:AT315,"1"),"申請なし")</f>
        <v>申請なし</v>
      </c>
      <c r="AV315" s="171" t="str">
        <f t="shared" si="13"/>
        <v/>
      </c>
      <c r="AW315" s="219" t="s">
        <v>1114</v>
      </c>
      <c r="AX315" s="42" t="s">
        <v>206</v>
      </c>
      <c r="AY315" s="42" t="s">
        <v>984</v>
      </c>
      <c r="AZ315" s="42" t="s">
        <v>1000</v>
      </c>
      <c r="BA315" s="42" t="s">
        <v>1014</v>
      </c>
      <c r="BB315" s="538" t="str">
        <f t="shared" si="14"/>
        <v/>
      </c>
    </row>
    <row r="316" spans="1:54" s="63" customFormat="1" ht="28.15" customHeight="1" thickBot="1">
      <c r="A316" s="50"/>
      <c r="B316" s="129"/>
      <c r="C316" s="129"/>
      <c r="D316" s="129"/>
      <c r="E316" s="127"/>
      <c r="F316" s="123"/>
      <c r="G316" s="114"/>
      <c r="H316" s="112"/>
      <c r="I316" s="112"/>
      <c r="J316" s="114"/>
      <c r="K316" s="114"/>
      <c r="L316" s="114"/>
      <c r="M316" s="114"/>
      <c r="N316" s="124"/>
      <c r="O316" s="124"/>
      <c r="P316" s="116"/>
      <c r="Q316" s="116"/>
      <c r="R316" s="116"/>
      <c r="S316" s="116"/>
      <c r="T316" s="116"/>
      <c r="U316" s="116"/>
      <c r="V316" s="116"/>
      <c r="W316" s="116"/>
      <c r="X316" s="116"/>
      <c r="Y316" s="116"/>
      <c r="Z316" s="116"/>
      <c r="AA316" s="116"/>
      <c r="AB316" s="118"/>
      <c r="AC316" s="118"/>
      <c r="AD316" s="118"/>
      <c r="AE316" s="118"/>
      <c r="AF316" s="118"/>
      <c r="AG316" s="118"/>
      <c r="AH316" s="118"/>
      <c r="AI316" s="118"/>
      <c r="AJ316" s="118"/>
      <c r="AK316" s="118"/>
      <c r="AL316" s="118"/>
      <c r="AM316" s="124"/>
      <c r="AQ316" s="75"/>
      <c r="AR316" s="167" t="s">
        <v>1206</v>
      </c>
      <c r="AS316" s="40"/>
      <c r="AT316" s="41"/>
      <c r="AU316" s="151" t="str">
        <f>IF(AT316=1,COUNTIF($AT$232:AT316,"1"),"申請なし")</f>
        <v>申請なし</v>
      </c>
      <c r="AV316" s="171" t="str">
        <f t="shared" si="13"/>
        <v/>
      </c>
      <c r="AW316" s="219" t="s">
        <v>1115</v>
      </c>
      <c r="AX316" s="42"/>
      <c r="AY316" s="42"/>
      <c r="AZ316" s="42" t="s">
        <v>1000</v>
      </c>
      <c r="BA316" s="42" t="s">
        <v>1014</v>
      </c>
      <c r="BB316" s="538" t="str">
        <f t="shared" si="14"/>
        <v/>
      </c>
    </row>
    <row r="317" spans="1:54" s="48" customFormat="1" ht="28.15" customHeight="1">
      <c r="A317" s="49"/>
      <c r="B317" s="761"/>
      <c r="C317" s="762"/>
      <c r="D317" s="763"/>
      <c r="E317" s="120"/>
      <c r="F317" s="748"/>
      <c r="G317" s="817" t="s">
        <v>208</v>
      </c>
      <c r="H317" s="817"/>
      <c r="I317" s="817"/>
      <c r="J317" s="817" t="s">
        <v>208</v>
      </c>
      <c r="K317" s="817"/>
      <c r="L317" s="817"/>
      <c r="M317" s="818"/>
      <c r="N317" s="694" t="s">
        <v>839</v>
      </c>
      <c r="O317" s="695"/>
      <c r="P317" s="695" t="s">
        <v>698</v>
      </c>
      <c r="Q317" s="695"/>
      <c r="R317" s="695"/>
      <c r="S317" s="695"/>
      <c r="T317" s="695"/>
      <c r="U317" s="695"/>
      <c r="V317" s="695"/>
      <c r="W317" s="695"/>
      <c r="X317" s="695"/>
      <c r="Y317" s="695"/>
      <c r="Z317" s="695"/>
      <c r="AA317" s="695"/>
      <c r="AB317" s="683" t="s">
        <v>791</v>
      </c>
      <c r="AC317" s="683"/>
      <c r="AD317" s="683"/>
      <c r="AE317" s="683"/>
      <c r="AF317" s="683"/>
      <c r="AG317" s="683"/>
      <c r="AH317" s="683"/>
      <c r="AI317" s="683"/>
      <c r="AJ317" s="683"/>
      <c r="AK317" s="683"/>
      <c r="AL317" s="683"/>
      <c r="AM317" s="683"/>
      <c r="AQ317" s="100"/>
      <c r="AR317" s="167" t="s">
        <v>1206</v>
      </c>
      <c r="AS317" s="40" t="str">
        <f>IF(AND(B317="〇",COUNTIF(F317:F329,"〇")&gt;0),B319,"")</f>
        <v/>
      </c>
      <c r="AT317" s="41" t="str">
        <f>IF(AND($B$317="〇",F317="〇"),1,"")</f>
        <v/>
      </c>
      <c r="AU317" s="151" t="str">
        <f>IF(AT317=1,COUNTIF($AT$232:AT317,"1"),"申請なし")</f>
        <v>申請なし</v>
      </c>
      <c r="AV317" s="171" t="str">
        <f t="shared" si="13"/>
        <v/>
      </c>
      <c r="AW317" s="219" t="s">
        <v>1116</v>
      </c>
      <c r="AX317" s="42" t="s">
        <v>207</v>
      </c>
      <c r="AY317" s="42" t="s">
        <v>208</v>
      </c>
      <c r="AZ317" s="42" t="s">
        <v>1000</v>
      </c>
      <c r="BA317" s="42" t="s">
        <v>1014</v>
      </c>
      <c r="BB317" s="538" t="str">
        <f t="shared" si="14"/>
        <v/>
      </c>
    </row>
    <row r="318" spans="1:54" s="48" customFormat="1" ht="28.15" customHeight="1" thickBot="1">
      <c r="A318" s="49"/>
      <c r="B318" s="915"/>
      <c r="C318" s="916"/>
      <c r="D318" s="917"/>
      <c r="E318" s="120"/>
      <c r="F318" s="749"/>
      <c r="G318" s="785"/>
      <c r="H318" s="785"/>
      <c r="I318" s="785"/>
      <c r="J318" s="785"/>
      <c r="K318" s="785"/>
      <c r="L318" s="785"/>
      <c r="M318" s="786"/>
      <c r="N318" s="781"/>
      <c r="O318" s="782"/>
      <c r="P318" s="782"/>
      <c r="Q318" s="782"/>
      <c r="R318" s="782"/>
      <c r="S318" s="782"/>
      <c r="T318" s="782"/>
      <c r="U318" s="782"/>
      <c r="V318" s="782"/>
      <c r="W318" s="782"/>
      <c r="X318" s="782"/>
      <c r="Y318" s="782"/>
      <c r="Z318" s="782"/>
      <c r="AA318" s="782"/>
      <c r="AB318" s="738"/>
      <c r="AC318" s="738"/>
      <c r="AD318" s="738"/>
      <c r="AE318" s="738"/>
      <c r="AF318" s="738"/>
      <c r="AG318" s="738"/>
      <c r="AH318" s="738"/>
      <c r="AI318" s="738"/>
      <c r="AJ318" s="738"/>
      <c r="AK318" s="738"/>
      <c r="AL318" s="738"/>
      <c r="AM318" s="738"/>
      <c r="AQ318" s="100"/>
      <c r="AR318" s="167" t="s">
        <v>1206</v>
      </c>
      <c r="AS318" s="40"/>
      <c r="AT318" s="41" t="str">
        <f t="shared" ref="AT318:AT329" si="19">IF(AND($B$317="〇",F318="〇"),1,"")</f>
        <v/>
      </c>
      <c r="AU318" s="151" t="str">
        <f>IF(AT318=1,COUNTIF($AT$232:AT318,"1"),"申請なし")</f>
        <v>申請なし</v>
      </c>
      <c r="AV318" s="171" t="str">
        <f t="shared" si="13"/>
        <v/>
      </c>
      <c r="AW318" s="219" t="s">
        <v>1117</v>
      </c>
      <c r="AX318" s="42"/>
      <c r="AY318" s="42"/>
      <c r="AZ318" s="42" t="s">
        <v>1000</v>
      </c>
      <c r="BA318" s="42" t="s">
        <v>1014</v>
      </c>
      <c r="BB318" s="538" t="str">
        <f t="shared" si="14"/>
        <v/>
      </c>
    </row>
    <row r="319" spans="1:54" s="63" customFormat="1" ht="28.15" customHeight="1">
      <c r="A319" s="50"/>
      <c r="B319" s="676" t="s">
        <v>831</v>
      </c>
      <c r="C319" s="995"/>
      <c r="D319" s="996"/>
      <c r="E319" s="120"/>
      <c r="F319" s="779"/>
      <c r="G319" s="783" t="s">
        <v>210</v>
      </c>
      <c r="H319" s="783"/>
      <c r="I319" s="783"/>
      <c r="J319" s="783" t="s">
        <v>210</v>
      </c>
      <c r="K319" s="783"/>
      <c r="L319" s="783"/>
      <c r="M319" s="784"/>
      <c r="N319" s="694" t="s">
        <v>840</v>
      </c>
      <c r="O319" s="695"/>
      <c r="P319" s="695" t="s">
        <v>699</v>
      </c>
      <c r="Q319" s="695"/>
      <c r="R319" s="695"/>
      <c r="S319" s="695"/>
      <c r="T319" s="695"/>
      <c r="U319" s="695"/>
      <c r="V319" s="695"/>
      <c r="W319" s="695"/>
      <c r="X319" s="695"/>
      <c r="Y319" s="695"/>
      <c r="Z319" s="695"/>
      <c r="AA319" s="695"/>
      <c r="AB319" s="683"/>
      <c r="AC319" s="683"/>
      <c r="AD319" s="683"/>
      <c r="AE319" s="683"/>
      <c r="AF319" s="683"/>
      <c r="AG319" s="683"/>
      <c r="AH319" s="683"/>
      <c r="AI319" s="683"/>
      <c r="AJ319" s="683"/>
      <c r="AK319" s="683"/>
      <c r="AL319" s="683"/>
      <c r="AM319" s="683"/>
      <c r="AQ319" s="75"/>
      <c r="AR319" s="167" t="s">
        <v>1206</v>
      </c>
      <c r="AS319" s="40"/>
      <c r="AT319" s="41" t="str">
        <f t="shared" si="19"/>
        <v/>
      </c>
      <c r="AU319" s="151" t="str">
        <f>IF(AT319=1,COUNTIF($AT$232:AT319,"1"),"申請なし")</f>
        <v>申請なし</v>
      </c>
      <c r="AV319" s="171" t="str">
        <f t="shared" si="13"/>
        <v/>
      </c>
      <c r="AW319" s="219" t="s">
        <v>1118</v>
      </c>
      <c r="AX319" s="42" t="s">
        <v>209</v>
      </c>
      <c r="AY319" s="42" t="s">
        <v>210</v>
      </c>
      <c r="AZ319" s="42" t="s">
        <v>1000</v>
      </c>
      <c r="BA319" s="42" t="s">
        <v>1014</v>
      </c>
      <c r="BB319" s="538" t="str">
        <f t="shared" si="14"/>
        <v/>
      </c>
    </row>
    <row r="320" spans="1:54" s="63" customFormat="1" ht="28.15" customHeight="1">
      <c r="A320" s="50"/>
      <c r="B320" s="918"/>
      <c r="C320" s="997"/>
      <c r="D320" s="998"/>
      <c r="E320" s="120"/>
      <c r="F320" s="749"/>
      <c r="G320" s="785"/>
      <c r="H320" s="785"/>
      <c r="I320" s="785"/>
      <c r="J320" s="785"/>
      <c r="K320" s="785"/>
      <c r="L320" s="785"/>
      <c r="M320" s="786"/>
      <c r="N320" s="781"/>
      <c r="O320" s="782"/>
      <c r="P320" s="782"/>
      <c r="Q320" s="782"/>
      <c r="R320" s="782"/>
      <c r="S320" s="782"/>
      <c r="T320" s="782"/>
      <c r="U320" s="782"/>
      <c r="V320" s="782"/>
      <c r="W320" s="782"/>
      <c r="X320" s="782"/>
      <c r="Y320" s="782"/>
      <c r="Z320" s="782"/>
      <c r="AA320" s="782"/>
      <c r="AB320" s="738"/>
      <c r="AC320" s="738"/>
      <c r="AD320" s="738"/>
      <c r="AE320" s="738"/>
      <c r="AF320" s="738"/>
      <c r="AG320" s="738"/>
      <c r="AH320" s="738"/>
      <c r="AI320" s="738"/>
      <c r="AJ320" s="738"/>
      <c r="AK320" s="738"/>
      <c r="AL320" s="738"/>
      <c r="AM320" s="738"/>
      <c r="AQ320" s="75"/>
      <c r="AR320" s="167" t="s">
        <v>1206</v>
      </c>
      <c r="AS320" s="40"/>
      <c r="AT320" s="41" t="str">
        <f t="shared" si="19"/>
        <v/>
      </c>
      <c r="AU320" s="151" t="str">
        <f>IF(AT320=1,COUNTIF($AT$232:AT320,"1"),"申請なし")</f>
        <v>申請なし</v>
      </c>
      <c r="AV320" s="171" t="str">
        <f t="shared" si="13"/>
        <v/>
      </c>
      <c r="AW320" s="219" t="s">
        <v>1119</v>
      </c>
      <c r="AX320" s="42"/>
      <c r="AY320" s="42"/>
      <c r="AZ320" s="42" t="s">
        <v>1000</v>
      </c>
      <c r="BA320" s="42" t="s">
        <v>1014</v>
      </c>
      <c r="BB320" s="538" t="str">
        <f t="shared" si="14"/>
        <v/>
      </c>
    </row>
    <row r="321" spans="1:54" s="48" customFormat="1" ht="28.15" customHeight="1">
      <c r="A321" s="49"/>
      <c r="B321" s="918"/>
      <c r="C321" s="997"/>
      <c r="D321" s="998"/>
      <c r="E321" s="120"/>
      <c r="F321" s="779"/>
      <c r="G321" s="783" t="s">
        <v>212</v>
      </c>
      <c r="H321" s="783"/>
      <c r="I321" s="783"/>
      <c r="J321" s="783" t="s">
        <v>212</v>
      </c>
      <c r="K321" s="783"/>
      <c r="L321" s="783"/>
      <c r="M321" s="784"/>
      <c r="N321" s="694" t="s">
        <v>841</v>
      </c>
      <c r="O321" s="695"/>
      <c r="P321" s="695" t="s">
        <v>700</v>
      </c>
      <c r="Q321" s="695"/>
      <c r="R321" s="695"/>
      <c r="S321" s="695"/>
      <c r="T321" s="695"/>
      <c r="U321" s="695"/>
      <c r="V321" s="695"/>
      <c r="W321" s="695"/>
      <c r="X321" s="695"/>
      <c r="Y321" s="695"/>
      <c r="Z321" s="695"/>
      <c r="AA321" s="695"/>
      <c r="AB321" s="683" t="s">
        <v>792</v>
      </c>
      <c r="AC321" s="683"/>
      <c r="AD321" s="683"/>
      <c r="AE321" s="683"/>
      <c r="AF321" s="683"/>
      <c r="AG321" s="683"/>
      <c r="AH321" s="683"/>
      <c r="AI321" s="683"/>
      <c r="AJ321" s="683"/>
      <c r="AK321" s="683"/>
      <c r="AL321" s="683"/>
      <c r="AM321" s="683"/>
      <c r="AQ321" s="100"/>
      <c r="AR321" s="167" t="s">
        <v>1206</v>
      </c>
      <c r="AS321" s="40"/>
      <c r="AT321" s="41" t="str">
        <f t="shared" si="19"/>
        <v/>
      </c>
      <c r="AU321" s="151" t="str">
        <f>IF(AT321=1,COUNTIF($AT$232:AT321,"1"),"申請なし")</f>
        <v>申請なし</v>
      </c>
      <c r="AV321" s="171" t="str">
        <f t="shared" si="13"/>
        <v/>
      </c>
      <c r="AW321" s="219" t="s">
        <v>1120</v>
      </c>
      <c r="AX321" s="42" t="s">
        <v>211</v>
      </c>
      <c r="AY321" s="42" t="s">
        <v>212</v>
      </c>
      <c r="AZ321" s="42" t="s">
        <v>1000</v>
      </c>
      <c r="BA321" s="42" t="s">
        <v>1014</v>
      </c>
      <c r="BB321" s="538" t="str">
        <f t="shared" si="14"/>
        <v/>
      </c>
    </row>
    <row r="322" spans="1:54" s="48" customFormat="1" ht="28.15" customHeight="1">
      <c r="A322" s="49"/>
      <c r="B322" s="918"/>
      <c r="C322" s="997"/>
      <c r="D322" s="998"/>
      <c r="E322" s="120"/>
      <c r="F322" s="749"/>
      <c r="G322" s="785"/>
      <c r="H322" s="785"/>
      <c r="I322" s="785"/>
      <c r="J322" s="785"/>
      <c r="K322" s="785"/>
      <c r="L322" s="785"/>
      <c r="M322" s="786"/>
      <c r="N322" s="781"/>
      <c r="O322" s="782"/>
      <c r="P322" s="782"/>
      <c r="Q322" s="782"/>
      <c r="R322" s="782"/>
      <c r="S322" s="782"/>
      <c r="T322" s="782"/>
      <c r="U322" s="782"/>
      <c r="V322" s="782"/>
      <c r="W322" s="782"/>
      <c r="X322" s="782"/>
      <c r="Y322" s="782"/>
      <c r="Z322" s="782"/>
      <c r="AA322" s="782"/>
      <c r="AB322" s="738"/>
      <c r="AC322" s="738"/>
      <c r="AD322" s="738"/>
      <c r="AE322" s="738"/>
      <c r="AF322" s="738"/>
      <c r="AG322" s="738"/>
      <c r="AH322" s="738"/>
      <c r="AI322" s="738"/>
      <c r="AJ322" s="738"/>
      <c r="AK322" s="738"/>
      <c r="AL322" s="738"/>
      <c r="AM322" s="738"/>
      <c r="AQ322" s="100"/>
      <c r="AR322" s="167" t="s">
        <v>1206</v>
      </c>
      <c r="AS322" s="40"/>
      <c r="AT322" s="41" t="str">
        <f t="shared" si="19"/>
        <v/>
      </c>
      <c r="AU322" s="151" t="str">
        <f>IF(AT322=1,COUNTIF($AT$232:AT322,"1"),"申請なし")</f>
        <v>申請なし</v>
      </c>
      <c r="AV322" s="171" t="str">
        <f t="shared" si="13"/>
        <v/>
      </c>
      <c r="AW322" s="219" t="s">
        <v>1121</v>
      </c>
      <c r="AX322" s="42"/>
      <c r="AY322" s="42"/>
      <c r="AZ322" s="42" t="s">
        <v>1000</v>
      </c>
      <c r="BA322" s="42" t="s">
        <v>1014</v>
      </c>
      <c r="BB322" s="538" t="str">
        <f t="shared" si="14"/>
        <v/>
      </c>
    </row>
    <row r="323" spans="1:54" s="63" customFormat="1" ht="28.15" customHeight="1">
      <c r="A323" s="50"/>
      <c r="B323" s="918"/>
      <c r="C323" s="997"/>
      <c r="D323" s="998"/>
      <c r="E323" s="120"/>
      <c r="F323" s="668"/>
      <c r="G323" s="684" t="s">
        <v>214</v>
      </c>
      <c r="H323" s="684"/>
      <c r="I323" s="684"/>
      <c r="J323" s="684" t="s">
        <v>214</v>
      </c>
      <c r="K323" s="684"/>
      <c r="L323" s="684"/>
      <c r="M323" s="685"/>
      <c r="N323" s="682" t="s">
        <v>214</v>
      </c>
      <c r="O323" s="683"/>
      <c r="P323" s="683" t="s">
        <v>214</v>
      </c>
      <c r="Q323" s="683"/>
      <c r="R323" s="683"/>
      <c r="S323" s="683"/>
      <c r="T323" s="683"/>
      <c r="U323" s="683"/>
      <c r="V323" s="683"/>
      <c r="W323" s="683"/>
      <c r="X323" s="683"/>
      <c r="Y323" s="683"/>
      <c r="Z323" s="683"/>
      <c r="AA323" s="683"/>
      <c r="AB323" s="709"/>
      <c r="AC323" s="709"/>
      <c r="AD323" s="709"/>
      <c r="AE323" s="709"/>
      <c r="AF323" s="709"/>
      <c r="AG323" s="709"/>
      <c r="AH323" s="709"/>
      <c r="AI323" s="709"/>
      <c r="AJ323" s="709"/>
      <c r="AK323" s="709"/>
      <c r="AL323" s="709"/>
      <c r="AM323" s="709"/>
      <c r="AQ323" s="75"/>
      <c r="AR323" s="167" t="s">
        <v>1206</v>
      </c>
      <c r="AS323" s="40"/>
      <c r="AT323" s="41" t="str">
        <f t="shared" si="19"/>
        <v/>
      </c>
      <c r="AU323" s="151" t="str">
        <f>IF(AT323=1,COUNTIF($AT$232:AT323,"1"),"申請なし")</f>
        <v>申請なし</v>
      </c>
      <c r="AV323" s="171" t="str">
        <f t="shared" si="13"/>
        <v/>
      </c>
      <c r="AW323" s="219" t="s">
        <v>1122</v>
      </c>
      <c r="AX323" s="42" t="s">
        <v>213</v>
      </c>
      <c r="AY323" s="42" t="s">
        <v>214</v>
      </c>
      <c r="AZ323" s="42" t="s">
        <v>1000</v>
      </c>
      <c r="BA323" s="42" t="s">
        <v>1014</v>
      </c>
      <c r="BB323" s="538" t="str">
        <f t="shared" si="14"/>
        <v/>
      </c>
    </row>
    <row r="324" spans="1:54" s="48" customFormat="1" ht="28.15" customHeight="1">
      <c r="A324" s="49"/>
      <c r="B324" s="918"/>
      <c r="C324" s="997"/>
      <c r="D324" s="998"/>
      <c r="E324" s="120"/>
      <c r="F324" s="779"/>
      <c r="G324" s="783" t="s">
        <v>843</v>
      </c>
      <c r="H324" s="783"/>
      <c r="I324" s="783"/>
      <c r="J324" s="783" t="s">
        <v>793</v>
      </c>
      <c r="K324" s="783"/>
      <c r="L324" s="783"/>
      <c r="M324" s="784"/>
      <c r="N324" s="694" t="s">
        <v>842</v>
      </c>
      <c r="O324" s="695"/>
      <c r="P324" s="695" t="s">
        <v>701</v>
      </c>
      <c r="Q324" s="695"/>
      <c r="R324" s="695"/>
      <c r="S324" s="695"/>
      <c r="T324" s="695"/>
      <c r="U324" s="695"/>
      <c r="V324" s="695"/>
      <c r="W324" s="695"/>
      <c r="X324" s="695"/>
      <c r="Y324" s="695"/>
      <c r="Z324" s="695"/>
      <c r="AA324" s="695"/>
      <c r="AB324" s="1061"/>
      <c r="AC324" s="1061"/>
      <c r="AD324" s="1061"/>
      <c r="AE324" s="1061"/>
      <c r="AF324" s="1061"/>
      <c r="AG324" s="1061"/>
      <c r="AH324" s="1061"/>
      <c r="AI324" s="1061"/>
      <c r="AJ324" s="1061"/>
      <c r="AK324" s="1061"/>
      <c r="AL324" s="1061"/>
      <c r="AM324" s="1061"/>
      <c r="AQ324" s="100"/>
      <c r="AR324" s="167" t="s">
        <v>1206</v>
      </c>
      <c r="AS324" s="40"/>
      <c r="AT324" s="41" t="str">
        <f t="shared" si="19"/>
        <v/>
      </c>
      <c r="AU324" s="151" t="str">
        <f>IF(AT324=1,COUNTIF($AT$232:AT324,"1"),"申請なし")</f>
        <v>申請なし</v>
      </c>
      <c r="AV324" s="171" t="str">
        <f t="shared" si="13"/>
        <v/>
      </c>
      <c r="AW324" s="219" t="s">
        <v>1123</v>
      </c>
      <c r="AX324" s="42" t="s">
        <v>215</v>
      </c>
      <c r="AY324" s="42" t="s">
        <v>216</v>
      </c>
      <c r="AZ324" s="42" t="s">
        <v>1000</v>
      </c>
      <c r="BA324" s="42" t="s">
        <v>1014</v>
      </c>
      <c r="BB324" s="538" t="str">
        <f t="shared" si="14"/>
        <v/>
      </c>
    </row>
    <row r="325" spans="1:54" s="48" customFormat="1" ht="28.15" customHeight="1">
      <c r="A325" s="49"/>
      <c r="B325" s="918"/>
      <c r="C325" s="997"/>
      <c r="D325" s="998"/>
      <c r="E325" s="120"/>
      <c r="F325" s="749"/>
      <c r="G325" s="785"/>
      <c r="H325" s="785"/>
      <c r="I325" s="785"/>
      <c r="J325" s="785"/>
      <c r="K325" s="785"/>
      <c r="L325" s="785"/>
      <c r="M325" s="786"/>
      <c r="N325" s="781"/>
      <c r="O325" s="782"/>
      <c r="P325" s="782"/>
      <c r="Q325" s="782"/>
      <c r="R325" s="782"/>
      <c r="S325" s="782"/>
      <c r="T325" s="782"/>
      <c r="U325" s="782"/>
      <c r="V325" s="782"/>
      <c r="W325" s="782"/>
      <c r="X325" s="782"/>
      <c r="Y325" s="782"/>
      <c r="Z325" s="782"/>
      <c r="AA325" s="782"/>
      <c r="AB325" s="738"/>
      <c r="AC325" s="738"/>
      <c r="AD325" s="738"/>
      <c r="AE325" s="738"/>
      <c r="AF325" s="738"/>
      <c r="AG325" s="738"/>
      <c r="AH325" s="738"/>
      <c r="AI325" s="738"/>
      <c r="AJ325" s="738"/>
      <c r="AK325" s="738"/>
      <c r="AL325" s="738"/>
      <c r="AM325" s="738"/>
      <c r="AQ325" s="100"/>
      <c r="AR325" s="167" t="s">
        <v>1206</v>
      </c>
      <c r="AS325" s="40"/>
      <c r="AT325" s="41" t="str">
        <f t="shared" si="19"/>
        <v/>
      </c>
      <c r="AU325" s="151" t="str">
        <f>IF(AT325=1,COUNTIF($AT$232:AT325,"1"),"申請なし")</f>
        <v>申請なし</v>
      </c>
      <c r="AV325" s="171" t="str">
        <f t="shared" si="13"/>
        <v/>
      </c>
      <c r="AW325" s="219" t="s">
        <v>1124</v>
      </c>
      <c r="AX325" s="42"/>
      <c r="AY325" s="42"/>
      <c r="AZ325" s="42" t="s">
        <v>1000</v>
      </c>
      <c r="BA325" s="42" t="s">
        <v>1014</v>
      </c>
      <c r="BB325" s="538" t="str">
        <f t="shared" si="14"/>
        <v/>
      </c>
    </row>
    <row r="326" spans="1:54" s="63" customFormat="1" ht="28.15" customHeight="1">
      <c r="A326" s="50"/>
      <c r="B326" s="918"/>
      <c r="C326" s="997"/>
      <c r="D326" s="998"/>
      <c r="E326" s="120"/>
      <c r="F326" s="668"/>
      <c r="G326" s="684" t="s">
        <v>218</v>
      </c>
      <c r="H326" s="684"/>
      <c r="I326" s="684"/>
      <c r="J326" s="684" t="s">
        <v>218</v>
      </c>
      <c r="K326" s="684"/>
      <c r="L326" s="684"/>
      <c r="M326" s="685"/>
      <c r="N326" s="682" t="s">
        <v>702</v>
      </c>
      <c r="O326" s="683"/>
      <c r="P326" s="683" t="s">
        <v>702</v>
      </c>
      <c r="Q326" s="683"/>
      <c r="R326" s="683"/>
      <c r="S326" s="683"/>
      <c r="T326" s="683"/>
      <c r="U326" s="683"/>
      <c r="V326" s="683"/>
      <c r="W326" s="683"/>
      <c r="X326" s="683"/>
      <c r="Y326" s="683"/>
      <c r="Z326" s="683"/>
      <c r="AA326" s="683"/>
      <c r="AB326" s="709"/>
      <c r="AC326" s="709"/>
      <c r="AD326" s="709"/>
      <c r="AE326" s="709"/>
      <c r="AF326" s="709"/>
      <c r="AG326" s="709"/>
      <c r="AH326" s="709"/>
      <c r="AI326" s="709"/>
      <c r="AJ326" s="709"/>
      <c r="AK326" s="709"/>
      <c r="AL326" s="709"/>
      <c r="AM326" s="709"/>
      <c r="AQ326" s="75"/>
      <c r="AR326" s="167" t="s">
        <v>1206</v>
      </c>
      <c r="AS326" s="40"/>
      <c r="AT326" s="41" t="str">
        <f t="shared" si="19"/>
        <v/>
      </c>
      <c r="AU326" s="151" t="str">
        <f>IF(AT326=1,COUNTIF($AT$232:AT326,"1"),"申請なし")</f>
        <v>申請なし</v>
      </c>
      <c r="AV326" s="171" t="str">
        <f t="shared" si="13"/>
        <v/>
      </c>
      <c r="AW326" s="219" t="s">
        <v>1125</v>
      </c>
      <c r="AX326" s="42" t="s">
        <v>217</v>
      </c>
      <c r="AY326" s="42" t="s">
        <v>218</v>
      </c>
      <c r="AZ326" s="42" t="s">
        <v>1000</v>
      </c>
      <c r="BA326" s="42" t="s">
        <v>1014</v>
      </c>
      <c r="BB326" s="538" t="str">
        <f t="shared" si="14"/>
        <v/>
      </c>
    </row>
    <row r="327" spans="1:54" s="48" customFormat="1" ht="28.15" customHeight="1">
      <c r="A327" s="49"/>
      <c r="B327" s="918"/>
      <c r="C327" s="997"/>
      <c r="D327" s="998"/>
      <c r="E327" s="120"/>
      <c r="F327" s="668"/>
      <c r="G327" s="684" t="s">
        <v>220</v>
      </c>
      <c r="H327" s="684"/>
      <c r="I327" s="684"/>
      <c r="J327" s="684" t="s">
        <v>220</v>
      </c>
      <c r="K327" s="684"/>
      <c r="L327" s="684"/>
      <c r="M327" s="685"/>
      <c r="N327" s="682" t="s">
        <v>220</v>
      </c>
      <c r="O327" s="683"/>
      <c r="P327" s="683" t="s">
        <v>220</v>
      </c>
      <c r="Q327" s="683"/>
      <c r="R327" s="683"/>
      <c r="S327" s="683"/>
      <c r="T327" s="683"/>
      <c r="U327" s="683"/>
      <c r="V327" s="683"/>
      <c r="W327" s="683"/>
      <c r="X327" s="683"/>
      <c r="Y327" s="683"/>
      <c r="Z327" s="683"/>
      <c r="AA327" s="683"/>
      <c r="AB327" s="709"/>
      <c r="AC327" s="709"/>
      <c r="AD327" s="709"/>
      <c r="AE327" s="709"/>
      <c r="AF327" s="709"/>
      <c r="AG327" s="709"/>
      <c r="AH327" s="709"/>
      <c r="AI327" s="709"/>
      <c r="AJ327" s="709"/>
      <c r="AK327" s="709"/>
      <c r="AL327" s="709"/>
      <c r="AM327" s="709"/>
      <c r="AQ327" s="100"/>
      <c r="AR327" s="167" t="s">
        <v>1206</v>
      </c>
      <c r="AS327" s="40"/>
      <c r="AT327" s="41" t="str">
        <f t="shared" si="19"/>
        <v/>
      </c>
      <c r="AU327" s="151" t="str">
        <f>IF(AT327=1,COUNTIF($AT$232:AT327,"1"),"申請なし")</f>
        <v>申請なし</v>
      </c>
      <c r="AV327" s="171" t="str">
        <f t="shared" si="13"/>
        <v/>
      </c>
      <c r="AW327" s="219" t="s">
        <v>1126</v>
      </c>
      <c r="AX327" s="42" t="s">
        <v>219</v>
      </c>
      <c r="AY327" s="42" t="s">
        <v>220</v>
      </c>
      <c r="AZ327" s="42" t="s">
        <v>1000</v>
      </c>
      <c r="BA327" s="42" t="s">
        <v>1014</v>
      </c>
      <c r="BB327" s="538" t="str">
        <f t="shared" si="14"/>
        <v/>
      </c>
    </row>
    <row r="328" spans="1:54" s="63" customFormat="1" ht="28.15" customHeight="1">
      <c r="A328" s="50"/>
      <c r="B328" s="918"/>
      <c r="C328" s="997"/>
      <c r="D328" s="998"/>
      <c r="E328" s="120"/>
      <c r="F328" s="668"/>
      <c r="G328" s="684" t="s">
        <v>794</v>
      </c>
      <c r="H328" s="684"/>
      <c r="I328" s="684"/>
      <c r="J328" s="684" t="s">
        <v>794</v>
      </c>
      <c r="K328" s="684"/>
      <c r="L328" s="684"/>
      <c r="M328" s="685"/>
      <c r="N328" s="682" t="s">
        <v>703</v>
      </c>
      <c r="O328" s="683"/>
      <c r="P328" s="683" t="s">
        <v>703</v>
      </c>
      <c r="Q328" s="683"/>
      <c r="R328" s="683"/>
      <c r="S328" s="683"/>
      <c r="T328" s="683"/>
      <c r="U328" s="683"/>
      <c r="V328" s="683"/>
      <c r="W328" s="683"/>
      <c r="X328" s="683"/>
      <c r="Y328" s="683"/>
      <c r="Z328" s="683"/>
      <c r="AA328" s="683"/>
      <c r="AB328" s="737" t="s">
        <v>704</v>
      </c>
      <c r="AC328" s="737"/>
      <c r="AD328" s="737"/>
      <c r="AE328" s="737"/>
      <c r="AF328" s="737"/>
      <c r="AG328" s="737"/>
      <c r="AH328" s="737"/>
      <c r="AI328" s="737"/>
      <c r="AJ328" s="737"/>
      <c r="AK328" s="737"/>
      <c r="AL328" s="737"/>
      <c r="AM328" s="737"/>
      <c r="AQ328" s="75"/>
      <c r="AR328" s="167" t="s">
        <v>1206</v>
      </c>
      <c r="AS328" s="40"/>
      <c r="AT328" s="41" t="str">
        <f t="shared" si="19"/>
        <v/>
      </c>
      <c r="AU328" s="151" t="str">
        <f>IF(AT328=1,COUNTIF($AT$232:AT328,"1"),"申請なし")</f>
        <v>申請なし</v>
      </c>
      <c r="AV328" s="171" t="str">
        <f t="shared" ref="AV328:AV350" si="20">IF(AT328=1,BA328,"")</f>
        <v/>
      </c>
      <c r="AW328" s="219" t="s">
        <v>1127</v>
      </c>
      <c r="AX328" s="42" t="s">
        <v>221</v>
      </c>
      <c r="AY328" s="42" t="s">
        <v>222</v>
      </c>
      <c r="AZ328" s="42" t="s">
        <v>1000</v>
      </c>
      <c r="BA328" s="42" t="s">
        <v>1014</v>
      </c>
      <c r="BB328" s="538" t="str">
        <f t="shared" si="14"/>
        <v/>
      </c>
    </row>
    <row r="329" spans="1:54" s="48" customFormat="1" ht="28.15" customHeight="1" thickBot="1">
      <c r="A329" s="49"/>
      <c r="B329" s="999"/>
      <c r="C329" s="1000"/>
      <c r="D329" s="1001"/>
      <c r="E329" s="120"/>
      <c r="F329" s="669"/>
      <c r="G329" s="702" t="s">
        <v>795</v>
      </c>
      <c r="H329" s="702"/>
      <c r="I329" s="702"/>
      <c r="J329" s="702" t="s">
        <v>795</v>
      </c>
      <c r="K329" s="702"/>
      <c r="L329" s="702"/>
      <c r="M329" s="703"/>
      <c r="N329" s="682" t="s">
        <v>705</v>
      </c>
      <c r="O329" s="683"/>
      <c r="P329" s="683" t="s">
        <v>705</v>
      </c>
      <c r="Q329" s="683"/>
      <c r="R329" s="683"/>
      <c r="S329" s="683"/>
      <c r="T329" s="683"/>
      <c r="U329" s="683"/>
      <c r="V329" s="683"/>
      <c r="W329" s="683"/>
      <c r="X329" s="683"/>
      <c r="Y329" s="683"/>
      <c r="Z329" s="683"/>
      <c r="AA329" s="683"/>
      <c r="AB329" s="709"/>
      <c r="AC329" s="709"/>
      <c r="AD329" s="709"/>
      <c r="AE329" s="709"/>
      <c r="AF329" s="709"/>
      <c r="AG329" s="709"/>
      <c r="AH329" s="709"/>
      <c r="AI329" s="709"/>
      <c r="AJ329" s="709"/>
      <c r="AK329" s="709"/>
      <c r="AL329" s="709"/>
      <c r="AM329" s="709"/>
      <c r="AQ329" s="100"/>
      <c r="AR329" s="167" t="s">
        <v>1206</v>
      </c>
      <c r="AS329" s="40"/>
      <c r="AT329" s="41" t="str">
        <f t="shared" si="19"/>
        <v/>
      </c>
      <c r="AU329" s="151" t="str">
        <f>IF(AT329=1,COUNTIF($AT$232:AT329,"1"),"申請なし")</f>
        <v>申請なし</v>
      </c>
      <c r="AV329" s="171" t="str">
        <f t="shared" si="20"/>
        <v/>
      </c>
      <c r="AW329" s="219" t="s">
        <v>1128</v>
      </c>
      <c r="AX329" s="42" t="s">
        <v>223</v>
      </c>
      <c r="AY329" s="42" t="s">
        <v>985</v>
      </c>
      <c r="AZ329" s="42" t="s">
        <v>1000</v>
      </c>
      <c r="BA329" s="42" t="s">
        <v>1014</v>
      </c>
      <c r="BB329" s="538" t="str">
        <f t="shared" si="14"/>
        <v/>
      </c>
    </row>
    <row r="330" spans="1:54" s="63" customFormat="1" ht="28.15" customHeight="1" thickBot="1">
      <c r="A330" s="49"/>
      <c r="B330" s="129"/>
      <c r="C330" s="129"/>
      <c r="D330" s="129"/>
      <c r="E330" s="120"/>
      <c r="F330" s="123"/>
      <c r="G330" s="114"/>
      <c r="H330" s="112"/>
      <c r="I330" s="112"/>
      <c r="J330" s="114"/>
      <c r="K330" s="114"/>
      <c r="L330" s="114"/>
      <c r="M330" s="114"/>
      <c r="N330" s="124"/>
      <c r="O330" s="124"/>
      <c r="P330" s="116"/>
      <c r="Q330" s="116"/>
      <c r="R330" s="116"/>
      <c r="S330" s="116"/>
      <c r="T330" s="116"/>
      <c r="U330" s="116"/>
      <c r="V330" s="116"/>
      <c r="W330" s="116"/>
      <c r="X330" s="116"/>
      <c r="Y330" s="116"/>
      <c r="Z330" s="116"/>
      <c r="AA330" s="116"/>
      <c r="AB330" s="118"/>
      <c r="AC330" s="118"/>
      <c r="AD330" s="118"/>
      <c r="AE330" s="118"/>
      <c r="AF330" s="118"/>
      <c r="AG330" s="118"/>
      <c r="AH330" s="118"/>
      <c r="AI330" s="118"/>
      <c r="AJ330" s="118"/>
      <c r="AK330" s="118"/>
      <c r="AL330" s="118"/>
      <c r="AM330" s="125"/>
      <c r="AQ330" s="75"/>
      <c r="AR330" s="167" t="s">
        <v>1206</v>
      </c>
      <c r="AS330" s="40"/>
      <c r="AT330" s="41"/>
      <c r="AU330" s="151" t="str">
        <f>IF(AT330=1,COUNTIF($AT$232:AT330,"1"),"申請なし")</f>
        <v>申請なし</v>
      </c>
      <c r="AV330" s="171" t="str">
        <f t="shared" si="20"/>
        <v/>
      </c>
      <c r="AW330" s="219" t="s">
        <v>1129</v>
      </c>
      <c r="AX330" s="42"/>
      <c r="AY330" s="42"/>
      <c r="AZ330" s="42" t="s">
        <v>1000</v>
      </c>
      <c r="BA330" s="42" t="s">
        <v>1014</v>
      </c>
      <c r="BB330" s="538" t="str">
        <f t="shared" si="14"/>
        <v/>
      </c>
    </row>
    <row r="331" spans="1:54" s="50" customFormat="1" ht="28.15" customHeight="1">
      <c r="B331" s="686"/>
      <c r="C331" s="687"/>
      <c r="D331" s="688"/>
      <c r="E331" s="120"/>
      <c r="F331" s="670"/>
      <c r="G331" s="716" t="s">
        <v>225</v>
      </c>
      <c r="H331" s="716"/>
      <c r="I331" s="716"/>
      <c r="J331" s="716" t="s">
        <v>225</v>
      </c>
      <c r="K331" s="716"/>
      <c r="L331" s="716"/>
      <c r="M331" s="717"/>
      <c r="N331" s="682" t="s">
        <v>706</v>
      </c>
      <c r="O331" s="683"/>
      <c r="P331" s="683" t="s">
        <v>706</v>
      </c>
      <c r="Q331" s="683"/>
      <c r="R331" s="683"/>
      <c r="S331" s="683"/>
      <c r="T331" s="683"/>
      <c r="U331" s="683"/>
      <c r="V331" s="683"/>
      <c r="W331" s="683"/>
      <c r="X331" s="683"/>
      <c r="Y331" s="683"/>
      <c r="Z331" s="683"/>
      <c r="AA331" s="683"/>
      <c r="AB331" s="709"/>
      <c r="AC331" s="709"/>
      <c r="AD331" s="709"/>
      <c r="AE331" s="709"/>
      <c r="AF331" s="709"/>
      <c r="AG331" s="709"/>
      <c r="AH331" s="709"/>
      <c r="AI331" s="709"/>
      <c r="AJ331" s="709"/>
      <c r="AK331" s="709"/>
      <c r="AL331" s="709"/>
      <c r="AM331" s="709"/>
      <c r="AQ331" s="51"/>
      <c r="AR331" s="167" t="s">
        <v>1206</v>
      </c>
      <c r="AS331" s="40" t="str">
        <f>IF(AND(B331="〇",COUNTIF(F331:F333,"〇")&gt;0),B333,"")</f>
        <v/>
      </c>
      <c r="AT331" s="41" t="str">
        <f>IF(AND($B$331="〇",F331="〇"),1,"")</f>
        <v/>
      </c>
      <c r="AU331" s="151" t="str">
        <f>IF(AT331=1,COUNTIF($AT$232:AT331,"1"),"申請なし")</f>
        <v>申請なし</v>
      </c>
      <c r="AV331" s="171" t="str">
        <f t="shared" si="20"/>
        <v/>
      </c>
      <c r="AW331" s="219" t="s">
        <v>1130</v>
      </c>
      <c r="AX331" s="130" t="s">
        <v>224</v>
      </c>
      <c r="AY331" s="130" t="s">
        <v>225</v>
      </c>
      <c r="AZ331" s="42" t="s">
        <v>1000</v>
      </c>
      <c r="BA331" s="42" t="s">
        <v>1014</v>
      </c>
      <c r="BB331" s="538" t="str">
        <f t="shared" si="14"/>
        <v/>
      </c>
    </row>
    <row r="332" spans="1:54" s="50" customFormat="1" ht="28.15" customHeight="1" thickBot="1">
      <c r="A332" s="49"/>
      <c r="B332" s="689"/>
      <c r="C332" s="690"/>
      <c r="D332" s="691"/>
      <c r="E332" s="120"/>
      <c r="F332" s="668"/>
      <c r="G332" s="684" t="s">
        <v>796</v>
      </c>
      <c r="H332" s="684"/>
      <c r="I332" s="684"/>
      <c r="J332" s="684" t="s">
        <v>797</v>
      </c>
      <c r="K332" s="684"/>
      <c r="L332" s="684"/>
      <c r="M332" s="685"/>
      <c r="N332" s="682" t="s">
        <v>707</v>
      </c>
      <c r="O332" s="683"/>
      <c r="P332" s="683" t="s">
        <v>707</v>
      </c>
      <c r="Q332" s="683"/>
      <c r="R332" s="683"/>
      <c r="S332" s="683"/>
      <c r="T332" s="683"/>
      <c r="U332" s="683"/>
      <c r="V332" s="683"/>
      <c r="W332" s="683"/>
      <c r="X332" s="683"/>
      <c r="Y332" s="683"/>
      <c r="Z332" s="683"/>
      <c r="AA332" s="683"/>
      <c r="AB332" s="709"/>
      <c r="AC332" s="709"/>
      <c r="AD332" s="709"/>
      <c r="AE332" s="709"/>
      <c r="AF332" s="709"/>
      <c r="AG332" s="709"/>
      <c r="AH332" s="709"/>
      <c r="AI332" s="709"/>
      <c r="AJ332" s="709"/>
      <c r="AK332" s="709"/>
      <c r="AL332" s="709"/>
      <c r="AM332" s="709"/>
      <c r="AQ332" s="51"/>
      <c r="AR332" s="167" t="s">
        <v>1206</v>
      </c>
      <c r="AS332" s="40"/>
      <c r="AT332" s="41" t="str">
        <f t="shared" ref="AT332:AT333" si="21">IF(AND($B$331="〇",F332="〇"),1,"")</f>
        <v/>
      </c>
      <c r="AU332" s="151" t="str">
        <f>IF(AT332=1,COUNTIF($AT$232:AT332,"1"),"申請なし")</f>
        <v>申請なし</v>
      </c>
      <c r="AV332" s="171" t="str">
        <f t="shared" si="20"/>
        <v/>
      </c>
      <c r="AW332" s="219" t="s">
        <v>1131</v>
      </c>
      <c r="AX332" s="130" t="s">
        <v>226</v>
      </c>
      <c r="AY332" s="130" t="s">
        <v>227</v>
      </c>
      <c r="AZ332" s="42" t="s">
        <v>1000</v>
      </c>
      <c r="BA332" s="42" t="s">
        <v>1014</v>
      </c>
      <c r="BB332" s="538" t="str">
        <f t="shared" si="14"/>
        <v/>
      </c>
    </row>
    <row r="333" spans="1:54" s="50" customFormat="1" ht="28.15" customHeight="1" thickBot="1">
      <c r="B333" s="806" t="s">
        <v>832</v>
      </c>
      <c r="C333" s="807"/>
      <c r="D333" s="808"/>
      <c r="E333" s="120"/>
      <c r="F333" s="669"/>
      <c r="G333" s="702" t="s">
        <v>798</v>
      </c>
      <c r="H333" s="702"/>
      <c r="I333" s="702"/>
      <c r="J333" s="702" t="s">
        <v>799</v>
      </c>
      <c r="K333" s="702"/>
      <c r="L333" s="702"/>
      <c r="M333" s="703"/>
      <c r="N333" s="682" t="s">
        <v>708</v>
      </c>
      <c r="O333" s="683"/>
      <c r="P333" s="683" t="s">
        <v>708</v>
      </c>
      <c r="Q333" s="683"/>
      <c r="R333" s="683"/>
      <c r="S333" s="683"/>
      <c r="T333" s="683"/>
      <c r="U333" s="683"/>
      <c r="V333" s="683"/>
      <c r="W333" s="683"/>
      <c r="X333" s="683"/>
      <c r="Y333" s="683"/>
      <c r="Z333" s="683"/>
      <c r="AA333" s="683"/>
      <c r="AB333" s="709"/>
      <c r="AC333" s="709"/>
      <c r="AD333" s="709"/>
      <c r="AE333" s="709"/>
      <c r="AF333" s="709"/>
      <c r="AG333" s="709"/>
      <c r="AH333" s="709"/>
      <c r="AI333" s="709"/>
      <c r="AJ333" s="709"/>
      <c r="AK333" s="709"/>
      <c r="AL333" s="709"/>
      <c r="AM333" s="709"/>
      <c r="AQ333" s="51"/>
      <c r="AR333" s="167" t="s">
        <v>1206</v>
      </c>
      <c r="AS333" s="40"/>
      <c r="AT333" s="41" t="str">
        <f t="shared" si="21"/>
        <v/>
      </c>
      <c r="AU333" s="151" t="str">
        <f>IF(AT333=1,COUNTIF($AT$232:AT333,"1"),"申請なし")</f>
        <v>申請なし</v>
      </c>
      <c r="AV333" s="171" t="str">
        <f t="shared" si="20"/>
        <v/>
      </c>
      <c r="AW333" s="219" t="s">
        <v>1132</v>
      </c>
      <c r="AX333" s="130" t="s">
        <v>228</v>
      </c>
      <c r="AY333" s="130" t="s">
        <v>986</v>
      </c>
      <c r="AZ333" s="42" t="s">
        <v>1000</v>
      </c>
      <c r="BA333" s="42" t="s">
        <v>1014</v>
      </c>
      <c r="BB333" s="538" t="str">
        <f t="shared" si="14"/>
        <v/>
      </c>
    </row>
    <row r="334" spans="1:54" s="50" customFormat="1" ht="28.15" customHeight="1" thickBot="1">
      <c r="B334" s="129"/>
      <c r="C334" s="129"/>
      <c r="D334" s="129"/>
      <c r="E334" s="127"/>
      <c r="F334" s="123"/>
      <c r="G334" s="114"/>
      <c r="H334" s="112"/>
      <c r="I334" s="112"/>
      <c r="J334" s="114"/>
      <c r="K334" s="114"/>
      <c r="L334" s="114"/>
      <c r="M334" s="114"/>
      <c r="N334" s="124"/>
      <c r="O334" s="124"/>
      <c r="P334" s="116"/>
      <c r="Q334" s="116"/>
      <c r="R334" s="116"/>
      <c r="S334" s="116"/>
      <c r="T334" s="116"/>
      <c r="U334" s="116"/>
      <c r="V334" s="116"/>
      <c r="W334" s="116"/>
      <c r="X334" s="116"/>
      <c r="Y334" s="116"/>
      <c r="Z334" s="116"/>
      <c r="AA334" s="116"/>
      <c r="AB334" s="118"/>
      <c r="AC334" s="118"/>
      <c r="AD334" s="118"/>
      <c r="AE334" s="118"/>
      <c r="AF334" s="118"/>
      <c r="AG334" s="118"/>
      <c r="AH334" s="118"/>
      <c r="AI334" s="118"/>
      <c r="AJ334" s="118"/>
      <c r="AK334" s="118"/>
      <c r="AL334" s="118"/>
      <c r="AM334" s="124"/>
      <c r="AQ334" s="51"/>
      <c r="AR334" s="167" t="s">
        <v>1206</v>
      </c>
      <c r="AS334" s="40"/>
      <c r="AT334" s="41"/>
      <c r="AU334" s="151" t="str">
        <f>IF(AT334=1,COUNTIF($AT$232:AT334,"1"),"申請なし")</f>
        <v>申請なし</v>
      </c>
      <c r="AV334" s="171" t="str">
        <f t="shared" si="20"/>
        <v/>
      </c>
      <c r="AW334" s="219" t="s">
        <v>1133</v>
      </c>
      <c r="AX334" s="130"/>
      <c r="AY334" s="130"/>
      <c r="AZ334" s="42" t="s">
        <v>1000</v>
      </c>
      <c r="BA334" s="42" t="s">
        <v>1014</v>
      </c>
      <c r="BB334" s="538" t="str">
        <f t="shared" si="14"/>
        <v/>
      </c>
    </row>
    <row r="335" spans="1:54" s="50" customFormat="1" ht="28.15" customHeight="1">
      <c r="A335" s="49"/>
      <c r="B335" s="686"/>
      <c r="C335" s="687"/>
      <c r="D335" s="688"/>
      <c r="E335" s="120"/>
      <c r="F335" s="670"/>
      <c r="G335" s="716" t="s">
        <v>230</v>
      </c>
      <c r="H335" s="716"/>
      <c r="I335" s="716"/>
      <c r="J335" s="716" t="s">
        <v>230</v>
      </c>
      <c r="K335" s="716"/>
      <c r="L335" s="716"/>
      <c r="M335" s="717"/>
      <c r="N335" s="682" t="s">
        <v>709</v>
      </c>
      <c r="O335" s="683"/>
      <c r="P335" s="683" t="s">
        <v>709</v>
      </c>
      <c r="Q335" s="683"/>
      <c r="R335" s="683"/>
      <c r="S335" s="683"/>
      <c r="T335" s="683"/>
      <c r="U335" s="683"/>
      <c r="V335" s="683"/>
      <c r="W335" s="683"/>
      <c r="X335" s="683"/>
      <c r="Y335" s="683"/>
      <c r="Z335" s="683"/>
      <c r="AA335" s="683"/>
      <c r="AB335" s="709"/>
      <c r="AC335" s="709"/>
      <c r="AD335" s="709"/>
      <c r="AE335" s="709"/>
      <c r="AF335" s="709"/>
      <c r="AG335" s="709"/>
      <c r="AH335" s="709"/>
      <c r="AI335" s="709"/>
      <c r="AJ335" s="709"/>
      <c r="AK335" s="709"/>
      <c r="AL335" s="709"/>
      <c r="AM335" s="709"/>
      <c r="AQ335" s="51"/>
      <c r="AR335" s="167" t="s">
        <v>1206</v>
      </c>
      <c r="AS335" s="40" t="str">
        <f>IF(AND(B335="〇",COUNTIF(F335:F339,"〇")&gt;0),B337,"")</f>
        <v/>
      </c>
      <c r="AT335" s="41" t="str">
        <f>IF(AND($B$335="〇",F335="〇"),1,"")</f>
        <v/>
      </c>
      <c r="AU335" s="151" t="str">
        <f>IF(AT335=1,COUNTIF($AT$232:AT335,"1"),"申請なし")</f>
        <v>申請なし</v>
      </c>
      <c r="AV335" s="171" t="str">
        <f t="shared" si="20"/>
        <v/>
      </c>
      <c r="AW335" s="219" t="s">
        <v>1134</v>
      </c>
      <c r="AX335" s="130" t="s">
        <v>229</v>
      </c>
      <c r="AY335" s="130" t="s">
        <v>230</v>
      </c>
      <c r="AZ335" s="42" t="s">
        <v>1000</v>
      </c>
      <c r="BA335" s="42" t="s">
        <v>1014</v>
      </c>
      <c r="BB335" s="538" t="str">
        <f t="shared" si="14"/>
        <v/>
      </c>
    </row>
    <row r="336" spans="1:54" s="50" customFormat="1" ht="28.15" customHeight="1" thickBot="1">
      <c r="B336" s="689"/>
      <c r="C336" s="690"/>
      <c r="D336" s="691"/>
      <c r="E336" s="120"/>
      <c r="F336" s="668"/>
      <c r="G336" s="684" t="s">
        <v>232</v>
      </c>
      <c r="H336" s="684"/>
      <c r="I336" s="684"/>
      <c r="J336" s="684" t="s">
        <v>232</v>
      </c>
      <c r="K336" s="684"/>
      <c r="L336" s="684"/>
      <c r="M336" s="685"/>
      <c r="N336" s="682" t="s">
        <v>710</v>
      </c>
      <c r="O336" s="683"/>
      <c r="P336" s="683" t="s">
        <v>710</v>
      </c>
      <c r="Q336" s="683"/>
      <c r="R336" s="683"/>
      <c r="S336" s="683"/>
      <c r="T336" s="683"/>
      <c r="U336" s="683"/>
      <c r="V336" s="683"/>
      <c r="W336" s="683"/>
      <c r="X336" s="683"/>
      <c r="Y336" s="683"/>
      <c r="Z336" s="683"/>
      <c r="AA336" s="683"/>
      <c r="AB336" s="709"/>
      <c r="AC336" s="709"/>
      <c r="AD336" s="709"/>
      <c r="AE336" s="709"/>
      <c r="AF336" s="709"/>
      <c r="AG336" s="709"/>
      <c r="AH336" s="709"/>
      <c r="AI336" s="709"/>
      <c r="AJ336" s="709"/>
      <c r="AK336" s="709"/>
      <c r="AL336" s="709"/>
      <c r="AM336" s="709"/>
      <c r="AQ336" s="51"/>
      <c r="AR336" s="167" t="s">
        <v>1206</v>
      </c>
      <c r="AS336" s="40"/>
      <c r="AT336" s="41" t="str">
        <f t="shared" ref="AT336:AT339" si="22">IF(AND($B$335="〇",F336="〇"),1,"")</f>
        <v/>
      </c>
      <c r="AU336" s="151" t="str">
        <f>IF(AT336=1,COUNTIF($AT$232:AT336,"1"),"申請なし")</f>
        <v>申請なし</v>
      </c>
      <c r="AV336" s="171" t="str">
        <f t="shared" si="20"/>
        <v/>
      </c>
      <c r="AW336" s="219" t="s">
        <v>1135</v>
      </c>
      <c r="AX336" s="130" t="s">
        <v>231</v>
      </c>
      <c r="AY336" s="130" t="s">
        <v>232</v>
      </c>
      <c r="AZ336" s="42" t="s">
        <v>1000</v>
      </c>
      <c r="BA336" s="42" t="s">
        <v>1014</v>
      </c>
      <c r="BB336" s="538" t="str">
        <f t="shared" si="14"/>
        <v/>
      </c>
    </row>
    <row r="337" spans="1:54" s="50" customFormat="1" ht="28.15" customHeight="1">
      <c r="A337" s="49"/>
      <c r="B337" s="676" t="s">
        <v>833</v>
      </c>
      <c r="C337" s="677"/>
      <c r="D337" s="678"/>
      <c r="E337" s="120"/>
      <c r="F337" s="668"/>
      <c r="G337" s="684" t="s">
        <v>234</v>
      </c>
      <c r="H337" s="684"/>
      <c r="I337" s="684"/>
      <c r="J337" s="684" t="s">
        <v>234</v>
      </c>
      <c r="K337" s="684"/>
      <c r="L337" s="684"/>
      <c r="M337" s="685"/>
      <c r="N337" s="682" t="s">
        <v>711</v>
      </c>
      <c r="O337" s="683"/>
      <c r="P337" s="683" t="s">
        <v>711</v>
      </c>
      <c r="Q337" s="683"/>
      <c r="R337" s="683"/>
      <c r="S337" s="683"/>
      <c r="T337" s="683"/>
      <c r="U337" s="683"/>
      <c r="V337" s="683"/>
      <c r="W337" s="683"/>
      <c r="X337" s="683"/>
      <c r="Y337" s="683"/>
      <c r="Z337" s="683"/>
      <c r="AA337" s="683"/>
      <c r="AB337" s="709"/>
      <c r="AC337" s="709"/>
      <c r="AD337" s="709"/>
      <c r="AE337" s="709"/>
      <c r="AF337" s="709"/>
      <c r="AG337" s="709"/>
      <c r="AH337" s="709"/>
      <c r="AI337" s="709"/>
      <c r="AJ337" s="709"/>
      <c r="AK337" s="709"/>
      <c r="AL337" s="709"/>
      <c r="AM337" s="709"/>
      <c r="AQ337" s="51"/>
      <c r="AR337" s="167" t="s">
        <v>1206</v>
      </c>
      <c r="AS337" s="40"/>
      <c r="AT337" s="41" t="str">
        <f t="shared" si="22"/>
        <v/>
      </c>
      <c r="AU337" s="151" t="str">
        <f>IF(AT337=1,COUNTIF($AT$232:AT337,"1"),"申請なし")</f>
        <v>申請なし</v>
      </c>
      <c r="AV337" s="171" t="str">
        <f t="shared" si="20"/>
        <v/>
      </c>
      <c r="AW337" s="219" t="s">
        <v>1136</v>
      </c>
      <c r="AX337" s="130" t="s">
        <v>233</v>
      </c>
      <c r="AY337" s="130" t="s">
        <v>234</v>
      </c>
      <c r="AZ337" s="42" t="s">
        <v>1000</v>
      </c>
      <c r="BA337" s="42" t="s">
        <v>1014</v>
      </c>
      <c r="BB337" s="538" t="str">
        <f t="shared" si="14"/>
        <v/>
      </c>
    </row>
    <row r="338" spans="1:54" s="63" customFormat="1" ht="28.15" customHeight="1">
      <c r="A338" s="50"/>
      <c r="B338" s="699"/>
      <c r="C338" s="700"/>
      <c r="D338" s="701"/>
      <c r="E338" s="120"/>
      <c r="F338" s="668"/>
      <c r="G338" s="684" t="s">
        <v>236</v>
      </c>
      <c r="H338" s="684"/>
      <c r="I338" s="684"/>
      <c r="J338" s="684" t="s">
        <v>236</v>
      </c>
      <c r="K338" s="684"/>
      <c r="L338" s="684"/>
      <c r="M338" s="685"/>
      <c r="N338" s="682" t="s">
        <v>712</v>
      </c>
      <c r="O338" s="683"/>
      <c r="P338" s="683" t="s">
        <v>712</v>
      </c>
      <c r="Q338" s="683"/>
      <c r="R338" s="683"/>
      <c r="S338" s="683"/>
      <c r="T338" s="683"/>
      <c r="U338" s="683"/>
      <c r="V338" s="683"/>
      <c r="W338" s="683"/>
      <c r="X338" s="683"/>
      <c r="Y338" s="683"/>
      <c r="Z338" s="683"/>
      <c r="AA338" s="683"/>
      <c r="AB338" s="709"/>
      <c r="AC338" s="709"/>
      <c r="AD338" s="709"/>
      <c r="AE338" s="709"/>
      <c r="AF338" s="709"/>
      <c r="AG338" s="709"/>
      <c r="AH338" s="709"/>
      <c r="AI338" s="709"/>
      <c r="AJ338" s="709"/>
      <c r="AK338" s="709"/>
      <c r="AL338" s="709"/>
      <c r="AM338" s="709"/>
      <c r="AQ338" s="75"/>
      <c r="AR338" s="167" t="s">
        <v>1206</v>
      </c>
      <c r="AS338" s="40"/>
      <c r="AT338" s="41" t="str">
        <f t="shared" si="22"/>
        <v/>
      </c>
      <c r="AU338" s="151" t="str">
        <f>IF(AT338=1,COUNTIF($AT$232:AT338,"1"),"申請なし")</f>
        <v>申請なし</v>
      </c>
      <c r="AV338" s="171" t="str">
        <f t="shared" si="20"/>
        <v/>
      </c>
      <c r="AW338" s="219" t="s">
        <v>1137</v>
      </c>
      <c r="AX338" s="42" t="s">
        <v>235</v>
      </c>
      <c r="AY338" s="42" t="s">
        <v>236</v>
      </c>
      <c r="AZ338" s="42" t="s">
        <v>1000</v>
      </c>
      <c r="BA338" s="42" t="s">
        <v>1014</v>
      </c>
      <c r="BB338" s="538" t="str">
        <f t="shared" si="14"/>
        <v/>
      </c>
    </row>
    <row r="339" spans="1:54" s="63" customFormat="1" ht="28.15" customHeight="1" thickBot="1">
      <c r="A339" s="49"/>
      <c r="B339" s="679"/>
      <c r="C339" s="680"/>
      <c r="D339" s="681"/>
      <c r="E339" s="120"/>
      <c r="F339" s="669"/>
      <c r="G339" s="702" t="s">
        <v>800</v>
      </c>
      <c r="H339" s="702"/>
      <c r="I339" s="702"/>
      <c r="J339" s="702" t="s">
        <v>800</v>
      </c>
      <c r="K339" s="702"/>
      <c r="L339" s="702"/>
      <c r="M339" s="703"/>
      <c r="N339" s="682" t="s">
        <v>713</v>
      </c>
      <c r="O339" s="683"/>
      <c r="P339" s="683" t="s">
        <v>713</v>
      </c>
      <c r="Q339" s="683"/>
      <c r="R339" s="683"/>
      <c r="S339" s="683"/>
      <c r="T339" s="683"/>
      <c r="U339" s="683"/>
      <c r="V339" s="683"/>
      <c r="W339" s="683"/>
      <c r="X339" s="683"/>
      <c r="Y339" s="683"/>
      <c r="Z339" s="683"/>
      <c r="AA339" s="683"/>
      <c r="AB339" s="709"/>
      <c r="AC339" s="709"/>
      <c r="AD339" s="709"/>
      <c r="AE339" s="709"/>
      <c r="AF339" s="709"/>
      <c r="AG339" s="709"/>
      <c r="AH339" s="709"/>
      <c r="AI339" s="709"/>
      <c r="AJ339" s="709"/>
      <c r="AK339" s="709"/>
      <c r="AL339" s="709"/>
      <c r="AM339" s="709"/>
      <c r="AQ339" s="75"/>
      <c r="AR339" s="167" t="s">
        <v>1206</v>
      </c>
      <c r="AS339" s="40"/>
      <c r="AT339" s="41" t="str">
        <f t="shared" si="22"/>
        <v/>
      </c>
      <c r="AU339" s="151" t="str">
        <f>IF(AT339=1,COUNTIF($AT$232:AT339,"1"),"申請なし")</f>
        <v>申請なし</v>
      </c>
      <c r="AV339" s="171" t="str">
        <f t="shared" si="20"/>
        <v/>
      </c>
      <c r="AW339" s="219" t="s">
        <v>1138</v>
      </c>
      <c r="AX339" s="42" t="s">
        <v>237</v>
      </c>
      <c r="AY339" s="42" t="s">
        <v>987</v>
      </c>
      <c r="AZ339" s="42" t="s">
        <v>1000</v>
      </c>
      <c r="BA339" s="42" t="s">
        <v>1014</v>
      </c>
      <c r="BB339" s="538" t="str">
        <f t="shared" si="14"/>
        <v/>
      </c>
    </row>
    <row r="340" spans="1:54" s="63" customFormat="1" ht="28.15" customHeight="1" thickBot="1">
      <c r="A340" s="49"/>
      <c r="B340" s="129"/>
      <c r="C340" s="129"/>
      <c r="D340" s="129"/>
      <c r="E340" s="120"/>
      <c r="F340" s="123"/>
      <c r="G340" s="114"/>
      <c r="H340" s="112"/>
      <c r="I340" s="112"/>
      <c r="J340" s="114"/>
      <c r="K340" s="114"/>
      <c r="L340" s="114"/>
      <c r="M340" s="114"/>
      <c r="N340" s="124"/>
      <c r="O340" s="124"/>
      <c r="P340" s="116"/>
      <c r="Q340" s="116"/>
      <c r="R340" s="116"/>
      <c r="S340" s="116"/>
      <c r="T340" s="116"/>
      <c r="U340" s="116"/>
      <c r="V340" s="116"/>
      <c r="W340" s="116"/>
      <c r="X340" s="116"/>
      <c r="Y340" s="116"/>
      <c r="Z340" s="116"/>
      <c r="AA340" s="116"/>
      <c r="AB340" s="118"/>
      <c r="AC340" s="118"/>
      <c r="AD340" s="118"/>
      <c r="AE340" s="118"/>
      <c r="AF340" s="118"/>
      <c r="AG340" s="118"/>
      <c r="AH340" s="118"/>
      <c r="AI340" s="118"/>
      <c r="AJ340" s="118"/>
      <c r="AK340" s="118"/>
      <c r="AL340" s="118"/>
      <c r="AM340" s="125"/>
      <c r="AQ340" s="75"/>
      <c r="AR340" s="167" t="s">
        <v>1206</v>
      </c>
      <c r="AS340" s="40"/>
      <c r="AT340" s="41"/>
      <c r="AU340" s="151" t="str">
        <f>IF(AT340=1,COUNTIF($AT$232:AT340,"1"),"申請なし")</f>
        <v>申請なし</v>
      </c>
      <c r="AV340" s="171" t="str">
        <f t="shared" si="20"/>
        <v/>
      </c>
      <c r="AW340" s="219" t="s">
        <v>1139</v>
      </c>
      <c r="AX340" s="42"/>
      <c r="AY340" s="42"/>
      <c r="AZ340" s="42" t="s">
        <v>1000</v>
      </c>
      <c r="BA340" s="42" t="s">
        <v>1014</v>
      </c>
      <c r="BB340" s="538" t="str">
        <f t="shared" si="14"/>
        <v/>
      </c>
    </row>
    <row r="341" spans="1:54" s="63" customFormat="1" ht="28.15" customHeight="1">
      <c r="A341" s="50"/>
      <c r="B341" s="686"/>
      <c r="C341" s="687"/>
      <c r="D341" s="688"/>
      <c r="E341" s="120"/>
      <c r="F341" s="670"/>
      <c r="G341" s="716" t="s">
        <v>801</v>
      </c>
      <c r="H341" s="716"/>
      <c r="I341" s="716"/>
      <c r="J341" s="716" t="s">
        <v>801</v>
      </c>
      <c r="K341" s="716"/>
      <c r="L341" s="716"/>
      <c r="M341" s="717"/>
      <c r="N341" s="682" t="s">
        <v>714</v>
      </c>
      <c r="O341" s="683"/>
      <c r="P341" s="683" t="s">
        <v>714</v>
      </c>
      <c r="Q341" s="683"/>
      <c r="R341" s="683"/>
      <c r="S341" s="683"/>
      <c r="T341" s="683"/>
      <c r="U341" s="683"/>
      <c r="V341" s="683"/>
      <c r="W341" s="683"/>
      <c r="X341" s="683"/>
      <c r="Y341" s="683"/>
      <c r="Z341" s="683"/>
      <c r="AA341" s="683"/>
      <c r="AB341" s="709"/>
      <c r="AC341" s="709"/>
      <c r="AD341" s="709"/>
      <c r="AE341" s="709"/>
      <c r="AF341" s="709"/>
      <c r="AG341" s="709"/>
      <c r="AH341" s="709"/>
      <c r="AI341" s="709"/>
      <c r="AJ341" s="709"/>
      <c r="AK341" s="709"/>
      <c r="AL341" s="709"/>
      <c r="AM341" s="709"/>
      <c r="AQ341" s="75"/>
      <c r="AR341" s="167" t="s">
        <v>1206</v>
      </c>
      <c r="AS341" s="40" t="str">
        <f>IF(AND(B341="〇",COUNTIF(F341:F345,"〇")&gt;0),B343,"")</f>
        <v/>
      </c>
      <c r="AT341" s="41" t="str">
        <f>IF(AND($B$341="〇",F341="〇"),1,"")</f>
        <v/>
      </c>
      <c r="AU341" s="151" t="str">
        <f>IF(AT341=1,COUNTIF($AT$232:AT341,"1"),"申請なし")</f>
        <v>申請なし</v>
      </c>
      <c r="AV341" s="171" t="str">
        <f t="shared" si="20"/>
        <v/>
      </c>
      <c r="AW341" s="219" t="s">
        <v>1140</v>
      </c>
      <c r="AX341" s="42" t="s">
        <v>238</v>
      </c>
      <c r="AY341" s="42" t="s">
        <v>988</v>
      </c>
      <c r="AZ341" s="42" t="s">
        <v>1000</v>
      </c>
      <c r="BA341" s="42" t="s">
        <v>1014</v>
      </c>
      <c r="BB341" s="538" t="str">
        <f t="shared" si="14"/>
        <v/>
      </c>
    </row>
    <row r="342" spans="1:54" s="50" customFormat="1" ht="28.15" customHeight="1" thickBot="1">
      <c r="A342" s="49"/>
      <c r="B342" s="689"/>
      <c r="C342" s="690"/>
      <c r="D342" s="691"/>
      <c r="E342" s="120"/>
      <c r="F342" s="668"/>
      <c r="G342" s="684" t="s">
        <v>49</v>
      </c>
      <c r="H342" s="684"/>
      <c r="I342" s="684"/>
      <c r="J342" s="684" t="s">
        <v>49</v>
      </c>
      <c r="K342" s="684"/>
      <c r="L342" s="684"/>
      <c r="M342" s="685"/>
      <c r="N342" s="682" t="s">
        <v>715</v>
      </c>
      <c r="O342" s="683"/>
      <c r="P342" s="683" t="s">
        <v>715</v>
      </c>
      <c r="Q342" s="683"/>
      <c r="R342" s="683"/>
      <c r="S342" s="683"/>
      <c r="T342" s="683"/>
      <c r="U342" s="683"/>
      <c r="V342" s="683"/>
      <c r="W342" s="683"/>
      <c r="X342" s="683"/>
      <c r="Y342" s="683"/>
      <c r="Z342" s="683"/>
      <c r="AA342" s="683"/>
      <c r="AB342" s="709"/>
      <c r="AC342" s="709"/>
      <c r="AD342" s="709"/>
      <c r="AE342" s="709"/>
      <c r="AF342" s="709"/>
      <c r="AG342" s="709"/>
      <c r="AH342" s="709"/>
      <c r="AI342" s="709"/>
      <c r="AJ342" s="709"/>
      <c r="AK342" s="709"/>
      <c r="AL342" s="709"/>
      <c r="AM342" s="709"/>
      <c r="AQ342" s="51"/>
      <c r="AR342" s="167" t="s">
        <v>1206</v>
      </c>
      <c r="AS342" s="40"/>
      <c r="AT342" s="41" t="str">
        <f t="shared" ref="AT342:AT345" si="23">IF(AND($B$341="〇",F342="〇"),1,"")</f>
        <v/>
      </c>
      <c r="AU342" s="151" t="str">
        <f>IF(AT342=1,COUNTIF($AT$232:AT342,"1"),"申請なし")</f>
        <v>申請なし</v>
      </c>
      <c r="AV342" s="171" t="str">
        <f t="shared" si="20"/>
        <v/>
      </c>
      <c r="AW342" s="219" t="s">
        <v>1141</v>
      </c>
      <c r="AX342" s="130" t="s">
        <v>239</v>
      </c>
      <c r="AY342" s="130" t="s">
        <v>49</v>
      </c>
      <c r="AZ342" s="42" t="s">
        <v>1000</v>
      </c>
      <c r="BA342" s="42" t="s">
        <v>1014</v>
      </c>
      <c r="BB342" s="538" t="str">
        <f t="shared" si="14"/>
        <v/>
      </c>
    </row>
    <row r="343" spans="1:54" s="50" customFormat="1" ht="28.15" customHeight="1">
      <c r="B343" s="676" t="s">
        <v>834</v>
      </c>
      <c r="C343" s="677"/>
      <c r="D343" s="678"/>
      <c r="E343" s="120"/>
      <c r="F343" s="668"/>
      <c r="G343" s="684" t="s">
        <v>241</v>
      </c>
      <c r="H343" s="684"/>
      <c r="I343" s="684"/>
      <c r="J343" s="684" t="s">
        <v>241</v>
      </c>
      <c r="K343" s="684"/>
      <c r="L343" s="684"/>
      <c r="M343" s="685"/>
      <c r="N343" s="682" t="s">
        <v>241</v>
      </c>
      <c r="O343" s="683"/>
      <c r="P343" s="683" t="s">
        <v>241</v>
      </c>
      <c r="Q343" s="683"/>
      <c r="R343" s="683"/>
      <c r="S343" s="683"/>
      <c r="T343" s="683"/>
      <c r="U343" s="683"/>
      <c r="V343" s="683"/>
      <c r="W343" s="683"/>
      <c r="X343" s="683"/>
      <c r="Y343" s="683"/>
      <c r="Z343" s="683"/>
      <c r="AA343" s="683"/>
      <c r="AB343" s="709"/>
      <c r="AC343" s="709"/>
      <c r="AD343" s="709"/>
      <c r="AE343" s="709"/>
      <c r="AF343" s="709"/>
      <c r="AG343" s="709"/>
      <c r="AH343" s="709"/>
      <c r="AI343" s="709"/>
      <c r="AJ343" s="709"/>
      <c r="AK343" s="709"/>
      <c r="AL343" s="709"/>
      <c r="AM343" s="709"/>
      <c r="AQ343" s="51"/>
      <c r="AR343" s="167" t="s">
        <v>1206</v>
      </c>
      <c r="AS343" s="40"/>
      <c r="AT343" s="41" t="str">
        <f t="shared" si="23"/>
        <v/>
      </c>
      <c r="AU343" s="151" t="str">
        <f>IF(AT343=1,COUNTIF($AT$232:AT343,"1"),"申請なし")</f>
        <v>申請なし</v>
      </c>
      <c r="AV343" s="171" t="str">
        <f t="shared" si="20"/>
        <v/>
      </c>
      <c r="AW343" s="219" t="s">
        <v>1142</v>
      </c>
      <c r="AX343" s="130" t="s">
        <v>240</v>
      </c>
      <c r="AY343" s="130" t="s">
        <v>241</v>
      </c>
      <c r="AZ343" s="42" t="s">
        <v>1000</v>
      </c>
      <c r="BA343" s="42" t="s">
        <v>1014</v>
      </c>
      <c r="BB343" s="538" t="str">
        <f t="shared" si="14"/>
        <v/>
      </c>
    </row>
    <row r="344" spans="1:54" s="50" customFormat="1" ht="28.15" customHeight="1">
      <c r="A344" s="49"/>
      <c r="B344" s="699"/>
      <c r="C344" s="700"/>
      <c r="D344" s="701"/>
      <c r="E344" s="120"/>
      <c r="F344" s="668"/>
      <c r="G344" s="684" t="s">
        <v>243</v>
      </c>
      <c r="H344" s="684"/>
      <c r="I344" s="684"/>
      <c r="J344" s="684" t="s">
        <v>243</v>
      </c>
      <c r="K344" s="684"/>
      <c r="L344" s="684"/>
      <c r="M344" s="685"/>
      <c r="N344" s="682" t="s">
        <v>716</v>
      </c>
      <c r="O344" s="683"/>
      <c r="P344" s="683" t="s">
        <v>716</v>
      </c>
      <c r="Q344" s="683"/>
      <c r="R344" s="683"/>
      <c r="S344" s="683"/>
      <c r="T344" s="683"/>
      <c r="U344" s="683"/>
      <c r="V344" s="683"/>
      <c r="W344" s="683"/>
      <c r="X344" s="683"/>
      <c r="Y344" s="683"/>
      <c r="Z344" s="683"/>
      <c r="AA344" s="683"/>
      <c r="AB344" s="709"/>
      <c r="AC344" s="709"/>
      <c r="AD344" s="709"/>
      <c r="AE344" s="709"/>
      <c r="AF344" s="709"/>
      <c r="AG344" s="709"/>
      <c r="AH344" s="709"/>
      <c r="AI344" s="709"/>
      <c r="AJ344" s="709"/>
      <c r="AK344" s="709"/>
      <c r="AL344" s="709"/>
      <c r="AM344" s="709"/>
      <c r="AQ344" s="51"/>
      <c r="AR344" s="167" t="s">
        <v>1206</v>
      </c>
      <c r="AS344" s="40"/>
      <c r="AT344" s="41" t="str">
        <f t="shared" si="23"/>
        <v/>
      </c>
      <c r="AU344" s="151" t="str">
        <f>IF(AT344=1,COUNTIF($AT$232:AT344,"1"),"申請なし")</f>
        <v>申請なし</v>
      </c>
      <c r="AV344" s="171" t="str">
        <f t="shared" si="20"/>
        <v/>
      </c>
      <c r="AW344" s="219" t="s">
        <v>1143</v>
      </c>
      <c r="AX344" s="130" t="s">
        <v>242</v>
      </c>
      <c r="AY344" s="130" t="s">
        <v>243</v>
      </c>
      <c r="AZ344" s="42" t="s">
        <v>1000</v>
      </c>
      <c r="BA344" s="42" t="s">
        <v>1014</v>
      </c>
      <c r="BB344" s="538" t="str">
        <f t="shared" si="14"/>
        <v/>
      </c>
    </row>
    <row r="345" spans="1:54" s="50" customFormat="1" ht="28.15" customHeight="1" thickBot="1">
      <c r="B345" s="679"/>
      <c r="C345" s="680"/>
      <c r="D345" s="681"/>
      <c r="E345" s="120"/>
      <c r="F345" s="669"/>
      <c r="G345" s="702" t="s">
        <v>802</v>
      </c>
      <c r="H345" s="702"/>
      <c r="I345" s="702"/>
      <c r="J345" s="702" t="s">
        <v>803</v>
      </c>
      <c r="K345" s="702"/>
      <c r="L345" s="702"/>
      <c r="M345" s="703"/>
      <c r="N345" s="682" t="s">
        <v>717</v>
      </c>
      <c r="O345" s="683"/>
      <c r="P345" s="683" t="s">
        <v>717</v>
      </c>
      <c r="Q345" s="683"/>
      <c r="R345" s="683"/>
      <c r="S345" s="683"/>
      <c r="T345" s="683"/>
      <c r="U345" s="683"/>
      <c r="V345" s="683"/>
      <c r="W345" s="683"/>
      <c r="X345" s="683"/>
      <c r="Y345" s="683"/>
      <c r="Z345" s="683"/>
      <c r="AA345" s="683"/>
      <c r="AB345" s="709"/>
      <c r="AC345" s="709"/>
      <c r="AD345" s="709"/>
      <c r="AE345" s="709"/>
      <c r="AF345" s="709"/>
      <c r="AG345" s="709"/>
      <c r="AH345" s="709"/>
      <c r="AI345" s="709"/>
      <c r="AJ345" s="709"/>
      <c r="AK345" s="709"/>
      <c r="AL345" s="709"/>
      <c r="AM345" s="709"/>
      <c r="AQ345" s="51"/>
      <c r="AR345" s="167" t="s">
        <v>1206</v>
      </c>
      <c r="AS345" s="40"/>
      <c r="AT345" s="41" t="str">
        <f t="shared" si="23"/>
        <v/>
      </c>
      <c r="AU345" s="151" t="str">
        <f>IF(AT345=1,COUNTIF($AT$232:AT345,"1"),"申請なし")</f>
        <v>申請なし</v>
      </c>
      <c r="AV345" s="171" t="str">
        <f t="shared" si="20"/>
        <v/>
      </c>
      <c r="AW345" s="219" t="s">
        <v>1144</v>
      </c>
      <c r="AX345" s="130" t="s">
        <v>244</v>
      </c>
      <c r="AY345" s="130" t="s">
        <v>989</v>
      </c>
      <c r="AZ345" s="42" t="s">
        <v>1000</v>
      </c>
      <c r="BA345" s="42" t="s">
        <v>1014</v>
      </c>
      <c r="BB345" s="538" t="str">
        <f t="shared" si="14"/>
        <v/>
      </c>
    </row>
    <row r="346" spans="1:54" s="63" customFormat="1" ht="28.15" customHeight="1" thickBot="1">
      <c r="A346" s="50"/>
      <c r="B346" s="129"/>
      <c r="C346" s="129"/>
      <c r="D346" s="129"/>
      <c r="E346" s="127"/>
      <c r="F346" s="123"/>
      <c r="G346" s="114"/>
      <c r="H346" s="112"/>
      <c r="I346" s="112"/>
      <c r="J346" s="114"/>
      <c r="K346" s="114"/>
      <c r="L346" s="114"/>
      <c r="M346" s="114"/>
      <c r="N346" s="124"/>
      <c r="O346" s="124"/>
      <c r="P346" s="116"/>
      <c r="Q346" s="116"/>
      <c r="R346" s="116"/>
      <c r="S346" s="116"/>
      <c r="T346" s="116"/>
      <c r="U346" s="116"/>
      <c r="V346" s="116"/>
      <c r="W346" s="116"/>
      <c r="X346" s="116"/>
      <c r="Y346" s="116"/>
      <c r="Z346" s="116"/>
      <c r="AA346" s="116"/>
      <c r="AB346" s="118"/>
      <c r="AC346" s="118"/>
      <c r="AD346" s="118"/>
      <c r="AE346" s="118"/>
      <c r="AF346" s="118"/>
      <c r="AG346" s="118"/>
      <c r="AH346" s="118"/>
      <c r="AI346" s="118"/>
      <c r="AJ346" s="118"/>
      <c r="AK346" s="118"/>
      <c r="AL346" s="118"/>
      <c r="AM346" s="124"/>
      <c r="AQ346" s="75"/>
      <c r="AR346" s="167" t="s">
        <v>1206</v>
      </c>
      <c r="AS346" s="40"/>
      <c r="AT346" s="41"/>
      <c r="AU346" s="151" t="str">
        <f>IF(AT346=1,COUNTIF($AT$232:AT346,"1"),"申請なし")</f>
        <v>申請なし</v>
      </c>
      <c r="AV346" s="171" t="str">
        <f t="shared" si="20"/>
        <v/>
      </c>
      <c r="AW346" s="219" t="s">
        <v>1145</v>
      </c>
      <c r="AX346" s="42"/>
      <c r="AY346" s="42"/>
      <c r="AZ346" s="42" t="s">
        <v>1000</v>
      </c>
      <c r="BA346" s="42" t="s">
        <v>1014</v>
      </c>
      <c r="BB346" s="538" t="str">
        <f t="shared" si="14"/>
        <v/>
      </c>
    </row>
    <row r="347" spans="1:54" s="63" customFormat="1" ht="28.15" customHeight="1">
      <c r="A347" s="49"/>
      <c r="B347" s="686"/>
      <c r="C347" s="687"/>
      <c r="D347" s="688"/>
      <c r="E347" s="120"/>
      <c r="F347" s="670"/>
      <c r="G347" s="716" t="s">
        <v>246</v>
      </c>
      <c r="H347" s="716"/>
      <c r="I347" s="716"/>
      <c r="J347" s="716" t="s">
        <v>246</v>
      </c>
      <c r="K347" s="716"/>
      <c r="L347" s="716"/>
      <c r="M347" s="717"/>
      <c r="N347" s="682" t="s">
        <v>718</v>
      </c>
      <c r="O347" s="683"/>
      <c r="P347" s="683" t="s">
        <v>718</v>
      </c>
      <c r="Q347" s="683"/>
      <c r="R347" s="683"/>
      <c r="S347" s="683"/>
      <c r="T347" s="683"/>
      <c r="U347" s="683"/>
      <c r="V347" s="683"/>
      <c r="W347" s="683"/>
      <c r="X347" s="683"/>
      <c r="Y347" s="683"/>
      <c r="Z347" s="683"/>
      <c r="AA347" s="683"/>
      <c r="AB347" s="737" t="s">
        <v>804</v>
      </c>
      <c r="AC347" s="737"/>
      <c r="AD347" s="737"/>
      <c r="AE347" s="737"/>
      <c r="AF347" s="737"/>
      <c r="AG347" s="737"/>
      <c r="AH347" s="737"/>
      <c r="AI347" s="737"/>
      <c r="AJ347" s="737"/>
      <c r="AK347" s="737"/>
      <c r="AL347" s="737"/>
      <c r="AM347" s="737"/>
      <c r="AQ347" s="75"/>
      <c r="AR347" s="167" t="s">
        <v>1206</v>
      </c>
      <c r="AS347" s="40" t="str">
        <f>IF(AND(B347="〇",COUNTIF(F347:F350,"〇")&gt;0),B349,"")</f>
        <v/>
      </c>
      <c r="AT347" s="41" t="str">
        <f>IF(AND($B$347="〇",F347="〇"),1,"")</f>
        <v/>
      </c>
      <c r="AU347" s="151" t="str">
        <f>IF(AT347=1,COUNTIF($AT$232:AT347,"1"),"申請なし")</f>
        <v>申請なし</v>
      </c>
      <c r="AV347" s="171" t="str">
        <f t="shared" si="20"/>
        <v/>
      </c>
      <c r="AW347" s="219" t="s">
        <v>1146</v>
      </c>
      <c r="AX347" s="42" t="s">
        <v>245</v>
      </c>
      <c r="AY347" s="42" t="s">
        <v>246</v>
      </c>
      <c r="AZ347" s="42" t="s">
        <v>1000</v>
      </c>
      <c r="BA347" s="42" t="s">
        <v>1014</v>
      </c>
      <c r="BB347" s="538" t="str">
        <f t="shared" si="14"/>
        <v/>
      </c>
    </row>
    <row r="348" spans="1:54" s="63" customFormat="1" ht="28.15" customHeight="1" thickBot="1">
      <c r="A348" s="50"/>
      <c r="B348" s="689"/>
      <c r="C348" s="690"/>
      <c r="D348" s="691"/>
      <c r="E348" s="120"/>
      <c r="F348" s="668"/>
      <c r="G348" s="684" t="s">
        <v>248</v>
      </c>
      <c r="H348" s="684"/>
      <c r="I348" s="684"/>
      <c r="J348" s="684" t="s">
        <v>248</v>
      </c>
      <c r="K348" s="684"/>
      <c r="L348" s="684"/>
      <c r="M348" s="685"/>
      <c r="N348" s="682" t="s">
        <v>719</v>
      </c>
      <c r="O348" s="683"/>
      <c r="P348" s="683" t="s">
        <v>719</v>
      </c>
      <c r="Q348" s="683"/>
      <c r="R348" s="683"/>
      <c r="S348" s="683"/>
      <c r="T348" s="683"/>
      <c r="U348" s="683"/>
      <c r="V348" s="683"/>
      <c r="W348" s="683"/>
      <c r="X348" s="683"/>
      <c r="Y348" s="683"/>
      <c r="Z348" s="683"/>
      <c r="AA348" s="683"/>
      <c r="AB348" s="709"/>
      <c r="AC348" s="709"/>
      <c r="AD348" s="709"/>
      <c r="AE348" s="709"/>
      <c r="AF348" s="709"/>
      <c r="AG348" s="709"/>
      <c r="AH348" s="709"/>
      <c r="AI348" s="709"/>
      <c r="AJ348" s="709"/>
      <c r="AK348" s="709"/>
      <c r="AL348" s="709"/>
      <c r="AM348" s="709"/>
      <c r="AO348" s="50"/>
      <c r="AP348" s="50"/>
      <c r="AQ348" s="51"/>
      <c r="AR348" s="167" t="s">
        <v>1206</v>
      </c>
      <c r="AS348" s="40"/>
      <c r="AT348" s="41" t="str">
        <f t="shared" ref="AT348:AT350" si="24">IF(AND($B$347="〇",F348="〇"),1,"")</f>
        <v/>
      </c>
      <c r="AU348" s="151" t="str">
        <f>IF(AT348=1,COUNTIF($AT$232:AT348,"1"),"申請なし")</f>
        <v>申請なし</v>
      </c>
      <c r="AV348" s="171" t="str">
        <f t="shared" si="20"/>
        <v/>
      </c>
      <c r="AW348" s="219" t="s">
        <v>1147</v>
      </c>
      <c r="AX348" s="42" t="s">
        <v>247</v>
      </c>
      <c r="AY348" s="42" t="s">
        <v>248</v>
      </c>
      <c r="AZ348" s="42" t="s">
        <v>1000</v>
      </c>
      <c r="BA348" s="42" t="s">
        <v>1014</v>
      </c>
      <c r="BB348" s="538" t="str">
        <f t="shared" si="14"/>
        <v/>
      </c>
    </row>
    <row r="349" spans="1:54" s="50" customFormat="1" ht="28.15" customHeight="1">
      <c r="A349" s="49"/>
      <c r="B349" s="1062" t="s">
        <v>836</v>
      </c>
      <c r="C349" s="1063"/>
      <c r="D349" s="1064"/>
      <c r="E349" s="120"/>
      <c r="F349" s="668"/>
      <c r="G349" s="684" t="s">
        <v>250</v>
      </c>
      <c r="H349" s="684"/>
      <c r="I349" s="684"/>
      <c r="J349" s="684" t="s">
        <v>250</v>
      </c>
      <c r="K349" s="684"/>
      <c r="L349" s="684"/>
      <c r="M349" s="685"/>
      <c r="N349" s="682" t="s">
        <v>720</v>
      </c>
      <c r="O349" s="683"/>
      <c r="P349" s="683" t="s">
        <v>720</v>
      </c>
      <c r="Q349" s="683"/>
      <c r="R349" s="683"/>
      <c r="S349" s="683"/>
      <c r="T349" s="683"/>
      <c r="U349" s="683"/>
      <c r="V349" s="683"/>
      <c r="W349" s="683"/>
      <c r="X349" s="683"/>
      <c r="Y349" s="683"/>
      <c r="Z349" s="683"/>
      <c r="AA349" s="683"/>
      <c r="AB349" s="709"/>
      <c r="AC349" s="709"/>
      <c r="AD349" s="709"/>
      <c r="AE349" s="709"/>
      <c r="AF349" s="709"/>
      <c r="AG349" s="709"/>
      <c r="AH349" s="709"/>
      <c r="AI349" s="709"/>
      <c r="AJ349" s="709"/>
      <c r="AK349" s="709"/>
      <c r="AL349" s="709"/>
      <c r="AM349" s="709"/>
      <c r="AQ349" s="51"/>
      <c r="AR349" s="167" t="s">
        <v>1206</v>
      </c>
      <c r="AS349" s="40"/>
      <c r="AT349" s="41" t="str">
        <f t="shared" si="24"/>
        <v/>
      </c>
      <c r="AU349" s="151" t="str">
        <f>IF(AT349=1,COUNTIF($AT$232:AT349,"1"),"申請なし")</f>
        <v>申請なし</v>
      </c>
      <c r="AV349" s="171" t="str">
        <f t="shared" si="20"/>
        <v/>
      </c>
      <c r="AW349" s="219" t="s">
        <v>1148</v>
      </c>
      <c r="AX349" s="130" t="s">
        <v>249</v>
      </c>
      <c r="AY349" s="130" t="s">
        <v>250</v>
      </c>
      <c r="AZ349" s="42" t="s">
        <v>1000</v>
      </c>
      <c r="BA349" s="42" t="s">
        <v>1014</v>
      </c>
      <c r="BB349" s="538" t="str">
        <f t="shared" si="14"/>
        <v/>
      </c>
    </row>
    <row r="350" spans="1:54" s="63" customFormat="1" ht="28.15" customHeight="1" thickBot="1">
      <c r="A350" s="50"/>
      <c r="B350" s="1065"/>
      <c r="C350" s="1066"/>
      <c r="D350" s="1067"/>
      <c r="E350" s="120"/>
      <c r="F350" s="669"/>
      <c r="G350" s="702" t="s">
        <v>252</v>
      </c>
      <c r="H350" s="702"/>
      <c r="I350" s="702"/>
      <c r="J350" s="702" t="s">
        <v>252</v>
      </c>
      <c r="K350" s="702"/>
      <c r="L350" s="702"/>
      <c r="M350" s="703"/>
      <c r="N350" s="682" t="s">
        <v>721</v>
      </c>
      <c r="O350" s="683"/>
      <c r="P350" s="683" t="s">
        <v>721</v>
      </c>
      <c r="Q350" s="683"/>
      <c r="R350" s="683"/>
      <c r="S350" s="683"/>
      <c r="T350" s="683"/>
      <c r="U350" s="683"/>
      <c r="V350" s="683"/>
      <c r="W350" s="683"/>
      <c r="X350" s="683"/>
      <c r="Y350" s="683"/>
      <c r="Z350" s="683"/>
      <c r="AA350" s="683"/>
      <c r="AB350" s="709"/>
      <c r="AC350" s="709"/>
      <c r="AD350" s="709"/>
      <c r="AE350" s="709"/>
      <c r="AF350" s="709"/>
      <c r="AG350" s="709"/>
      <c r="AH350" s="709"/>
      <c r="AI350" s="709"/>
      <c r="AJ350" s="709"/>
      <c r="AK350" s="709"/>
      <c r="AL350" s="709"/>
      <c r="AM350" s="709"/>
      <c r="AQ350" s="75"/>
      <c r="AR350" s="167" t="s">
        <v>1206</v>
      </c>
      <c r="AS350" s="40"/>
      <c r="AT350" s="41" t="str">
        <f t="shared" si="24"/>
        <v/>
      </c>
      <c r="AU350" s="151" t="str">
        <f>IF(AT350=1,COUNTIF($AT$232:AT350,"1"),"申請なし")</f>
        <v>申請なし</v>
      </c>
      <c r="AV350" s="171" t="str">
        <f t="shared" si="20"/>
        <v/>
      </c>
      <c r="AW350" s="219" t="s">
        <v>1149</v>
      </c>
      <c r="AX350" s="42" t="s">
        <v>251</v>
      </c>
      <c r="AY350" s="42" t="s">
        <v>252</v>
      </c>
      <c r="AZ350" s="42" t="s">
        <v>1000</v>
      </c>
      <c r="BA350" s="42" t="s">
        <v>1014</v>
      </c>
      <c r="BB350" s="538" t="str">
        <f t="shared" si="14"/>
        <v/>
      </c>
    </row>
    <row r="351" spans="1:54" s="63" customFormat="1" ht="28.15" customHeight="1" thickBot="1">
      <c r="A351" s="50"/>
      <c r="B351" s="129"/>
      <c r="C351" s="129"/>
      <c r="D351" s="129"/>
      <c r="E351" s="127"/>
      <c r="F351" s="123"/>
      <c r="G351" s="114"/>
      <c r="H351" s="112"/>
      <c r="I351" s="112"/>
      <c r="J351" s="114"/>
      <c r="K351" s="114"/>
      <c r="L351" s="114"/>
      <c r="M351" s="114"/>
      <c r="N351" s="124"/>
      <c r="O351" s="124"/>
      <c r="P351" s="116"/>
      <c r="Q351" s="116"/>
      <c r="R351" s="116"/>
      <c r="S351" s="116"/>
      <c r="T351" s="116"/>
      <c r="U351" s="116"/>
      <c r="V351" s="116"/>
      <c r="W351" s="116"/>
      <c r="X351" s="116"/>
      <c r="Y351" s="116"/>
      <c r="Z351" s="116"/>
      <c r="AA351" s="116"/>
      <c r="AB351" s="118"/>
      <c r="AC351" s="118"/>
      <c r="AD351" s="118"/>
      <c r="AE351" s="118"/>
      <c r="AF351" s="118"/>
      <c r="AG351" s="118"/>
      <c r="AH351" s="118"/>
      <c r="AI351" s="118"/>
      <c r="AJ351" s="118"/>
      <c r="AK351" s="118"/>
      <c r="AL351" s="118"/>
      <c r="AM351" s="124"/>
      <c r="AQ351" s="75"/>
      <c r="AR351" s="167" t="s">
        <v>1206</v>
      </c>
      <c r="AS351" s="40"/>
      <c r="AT351" s="41"/>
      <c r="AU351" s="151" t="str">
        <f>IF(AT351=1,COUNTIF($AT$232:AT351,"1"),"申請なし")</f>
        <v>申請なし</v>
      </c>
      <c r="AV351" s="171"/>
      <c r="AW351" s="219" t="s">
        <v>1150</v>
      </c>
      <c r="AX351" s="42"/>
      <c r="AY351" s="42"/>
      <c r="AZ351" s="42" t="s">
        <v>1000</v>
      </c>
      <c r="BA351" s="42" t="s">
        <v>1014</v>
      </c>
      <c r="BB351" s="538" t="str">
        <f t="shared" si="14"/>
        <v/>
      </c>
    </row>
    <row r="352" spans="1:54" s="50" customFormat="1" ht="28.15" customHeight="1">
      <c r="A352" s="49"/>
      <c r="B352" s="761"/>
      <c r="C352" s="762"/>
      <c r="D352" s="763"/>
      <c r="E352" s="120"/>
      <c r="F352" s="992"/>
      <c r="G352" s="940" t="s">
        <v>254</v>
      </c>
      <c r="H352" s="941"/>
      <c r="I352" s="941"/>
      <c r="J352" s="941" t="s">
        <v>254</v>
      </c>
      <c r="K352" s="941"/>
      <c r="L352" s="941"/>
      <c r="M352" s="942"/>
      <c r="N352" s="925" t="s">
        <v>844</v>
      </c>
      <c r="O352" s="926"/>
      <c r="P352" s="926" t="s">
        <v>722</v>
      </c>
      <c r="Q352" s="926"/>
      <c r="R352" s="926"/>
      <c r="S352" s="926"/>
      <c r="T352" s="926"/>
      <c r="U352" s="926"/>
      <c r="V352" s="926"/>
      <c r="W352" s="926"/>
      <c r="X352" s="926"/>
      <c r="Y352" s="926"/>
      <c r="Z352" s="926"/>
      <c r="AA352" s="927"/>
      <c r="AB352" s="1371"/>
      <c r="AC352" s="1372"/>
      <c r="AD352" s="1372"/>
      <c r="AE352" s="1372"/>
      <c r="AF352" s="1372"/>
      <c r="AG352" s="1372"/>
      <c r="AH352" s="1372"/>
      <c r="AI352" s="1372"/>
      <c r="AJ352" s="1372"/>
      <c r="AK352" s="1372"/>
      <c r="AL352" s="1372"/>
      <c r="AM352" s="1373"/>
      <c r="AQ352" s="51"/>
      <c r="AR352" s="167" t="s">
        <v>1206</v>
      </c>
      <c r="AS352" s="40" t="str">
        <f>IF(AND(B352="〇",COUNTIF(F352:F362,"〇")&gt;0),B354,"")</f>
        <v/>
      </c>
      <c r="AT352" s="41" t="str">
        <f>IF(AND($B$352="〇",F352="〇"),1,"")</f>
        <v/>
      </c>
      <c r="AU352" s="151" t="str">
        <f>IF(AT352=1,COUNTIF($AT$232:AT352,"1"),"申請なし")</f>
        <v>申請なし</v>
      </c>
      <c r="AV352" s="171"/>
      <c r="AW352" s="219" t="s">
        <v>1151</v>
      </c>
      <c r="AX352" s="130" t="s">
        <v>253</v>
      </c>
      <c r="AY352" s="130" t="s">
        <v>254</v>
      </c>
      <c r="AZ352" s="42" t="s">
        <v>1000</v>
      </c>
      <c r="BA352" s="42" t="s">
        <v>1014</v>
      </c>
      <c r="BB352" s="538" t="str">
        <f t="shared" si="14"/>
        <v/>
      </c>
    </row>
    <row r="353" spans="1:54" s="50" customFormat="1" ht="28.15" customHeight="1" thickBot="1">
      <c r="A353" s="49"/>
      <c r="B353" s="764"/>
      <c r="C353" s="765"/>
      <c r="D353" s="766"/>
      <c r="E353" s="120"/>
      <c r="F353" s="993"/>
      <c r="G353" s="943"/>
      <c r="H353" s="944"/>
      <c r="I353" s="944"/>
      <c r="J353" s="944"/>
      <c r="K353" s="944"/>
      <c r="L353" s="944"/>
      <c r="M353" s="905"/>
      <c r="N353" s="928"/>
      <c r="O353" s="929"/>
      <c r="P353" s="929"/>
      <c r="Q353" s="929"/>
      <c r="R353" s="929"/>
      <c r="S353" s="929"/>
      <c r="T353" s="929"/>
      <c r="U353" s="929"/>
      <c r="V353" s="929"/>
      <c r="W353" s="929"/>
      <c r="X353" s="929"/>
      <c r="Y353" s="929"/>
      <c r="Z353" s="929"/>
      <c r="AA353" s="930"/>
      <c r="AB353" s="1374"/>
      <c r="AC353" s="1375"/>
      <c r="AD353" s="1375"/>
      <c r="AE353" s="1375"/>
      <c r="AF353" s="1375"/>
      <c r="AG353" s="1375"/>
      <c r="AH353" s="1375"/>
      <c r="AI353" s="1375"/>
      <c r="AJ353" s="1375"/>
      <c r="AK353" s="1375"/>
      <c r="AL353" s="1375"/>
      <c r="AM353" s="1376"/>
      <c r="AQ353" s="51"/>
      <c r="AR353" s="167" t="s">
        <v>1206</v>
      </c>
      <c r="AS353" s="40"/>
      <c r="AT353" s="41" t="str">
        <f t="shared" ref="AT353:AT362" si="25">IF(AND($B$352="〇",F353="〇"),1,"")</f>
        <v/>
      </c>
      <c r="AU353" s="151" t="str">
        <f>IF(AT353=1,COUNTIF($AT$232:AT353,"1"),"申請なし")</f>
        <v>申請なし</v>
      </c>
      <c r="AV353" s="171"/>
      <c r="AW353" s="219" t="s">
        <v>1152</v>
      </c>
      <c r="AX353" s="130"/>
      <c r="AY353" s="130"/>
      <c r="AZ353" s="42" t="s">
        <v>1000</v>
      </c>
      <c r="BA353" s="42" t="s">
        <v>1014</v>
      </c>
      <c r="BB353" s="538" t="str">
        <f t="shared" si="14"/>
        <v/>
      </c>
    </row>
    <row r="354" spans="1:54" s="63" customFormat="1" ht="28.15" customHeight="1">
      <c r="A354" s="50"/>
      <c r="B354" s="676" t="s">
        <v>835</v>
      </c>
      <c r="C354" s="995"/>
      <c r="D354" s="996"/>
      <c r="E354" s="120"/>
      <c r="F354" s="668"/>
      <c r="G354" s="692" t="s">
        <v>256</v>
      </c>
      <c r="H354" s="692"/>
      <c r="I354" s="692"/>
      <c r="J354" s="692" t="s">
        <v>256</v>
      </c>
      <c r="K354" s="692"/>
      <c r="L354" s="692"/>
      <c r="M354" s="693"/>
      <c r="N354" s="694" t="s">
        <v>723</v>
      </c>
      <c r="O354" s="695"/>
      <c r="P354" s="695" t="s">
        <v>723</v>
      </c>
      <c r="Q354" s="695"/>
      <c r="R354" s="695"/>
      <c r="S354" s="695"/>
      <c r="T354" s="695"/>
      <c r="U354" s="695"/>
      <c r="V354" s="695"/>
      <c r="W354" s="695"/>
      <c r="X354" s="695"/>
      <c r="Y354" s="695"/>
      <c r="Z354" s="695"/>
      <c r="AA354" s="695"/>
      <c r="AB354" s="708" t="s">
        <v>1367</v>
      </c>
      <c r="AC354" s="708"/>
      <c r="AD354" s="708"/>
      <c r="AE354" s="708"/>
      <c r="AF354" s="708"/>
      <c r="AG354" s="708"/>
      <c r="AH354" s="708"/>
      <c r="AI354" s="708"/>
      <c r="AJ354" s="708"/>
      <c r="AK354" s="708"/>
      <c r="AL354" s="708"/>
      <c r="AM354" s="708"/>
      <c r="AQ354" s="75"/>
      <c r="AR354" s="167" t="s">
        <v>1206</v>
      </c>
      <c r="AS354" s="40"/>
      <c r="AT354" s="41" t="str">
        <f t="shared" si="25"/>
        <v/>
      </c>
      <c r="AU354" s="151" t="str">
        <f>IF(AT354=1,COUNTIF($AT$232:AT354,"1"),"申請なし")</f>
        <v>申請なし</v>
      </c>
      <c r="AV354" s="171" t="str">
        <f>IF(AND(AT354=1,COUNTIF($C$419:$D$428,AZ354)=0),BA354,"")</f>
        <v/>
      </c>
      <c r="AW354" s="219" t="s">
        <v>1153</v>
      </c>
      <c r="AX354" s="42" t="s">
        <v>255</v>
      </c>
      <c r="AY354" s="42" t="s">
        <v>256</v>
      </c>
      <c r="AZ354" s="42" t="s">
        <v>421</v>
      </c>
      <c r="BA354" s="42" t="s">
        <v>1029</v>
      </c>
      <c r="BB354" s="538" t="str">
        <f t="shared" si="14"/>
        <v/>
      </c>
    </row>
    <row r="355" spans="1:54" s="63" customFormat="1" ht="28.15" customHeight="1">
      <c r="A355" s="49"/>
      <c r="B355" s="918"/>
      <c r="C355" s="997"/>
      <c r="D355" s="998"/>
      <c r="E355" s="120"/>
      <c r="F355" s="668"/>
      <c r="G355" s="692" t="s">
        <v>258</v>
      </c>
      <c r="H355" s="692"/>
      <c r="I355" s="692"/>
      <c r="J355" s="692" t="s">
        <v>258</v>
      </c>
      <c r="K355" s="692"/>
      <c r="L355" s="692"/>
      <c r="M355" s="693"/>
      <c r="N355" s="694" t="s">
        <v>724</v>
      </c>
      <c r="O355" s="695"/>
      <c r="P355" s="695" t="s">
        <v>724</v>
      </c>
      <c r="Q355" s="695"/>
      <c r="R355" s="695"/>
      <c r="S355" s="695"/>
      <c r="T355" s="695"/>
      <c r="U355" s="695"/>
      <c r="V355" s="695"/>
      <c r="W355" s="695"/>
      <c r="X355" s="695"/>
      <c r="Y355" s="695"/>
      <c r="Z355" s="695"/>
      <c r="AA355" s="695"/>
      <c r="AB355" s="709"/>
      <c r="AC355" s="709"/>
      <c r="AD355" s="709"/>
      <c r="AE355" s="709"/>
      <c r="AF355" s="709"/>
      <c r="AG355" s="709"/>
      <c r="AH355" s="709"/>
      <c r="AI355" s="709"/>
      <c r="AJ355" s="709"/>
      <c r="AK355" s="709"/>
      <c r="AL355" s="709"/>
      <c r="AM355" s="709"/>
      <c r="AQ355" s="75"/>
      <c r="AR355" s="167" t="s">
        <v>1206</v>
      </c>
      <c r="AS355" s="40"/>
      <c r="AT355" s="41" t="str">
        <f t="shared" si="25"/>
        <v/>
      </c>
      <c r="AU355" s="151" t="str">
        <f>IF(AT355=1,COUNTIF($AT$232:AT355,"1"),"申請なし")</f>
        <v>申請なし</v>
      </c>
      <c r="AV355" s="171"/>
      <c r="AW355" s="219" t="s">
        <v>1154</v>
      </c>
      <c r="AX355" s="42" t="s">
        <v>257</v>
      </c>
      <c r="AY355" s="42" t="s">
        <v>258</v>
      </c>
      <c r="AZ355" s="42" t="s">
        <v>1000</v>
      </c>
      <c r="BA355" s="42" t="s">
        <v>1014</v>
      </c>
      <c r="BB355" s="538" t="str">
        <f t="shared" si="14"/>
        <v/>
      </c>
    </row>
    <row r="356" spans="1:54" s="63" customFormat="1" ht="28.15" customHeight="1">
      <c r="A356" s="50"/>
      <c r="B356" s="918"/>
      <c r="C356" s="997"/>
      <c r="D356" s="998"/>
      <c r="E356" s="120"/>
      <c r="F356" s="668"/>
      <c r="G356" s="692" t="s">
        <v>260</v>
      </c>
      <c r="H356" s="692"/>
      <c r="I356" s="692"/>
      <c r="J356" s="692" t="s">
        <v>260</v>
      </c>
      <c r="K356" s="692"/>
      <c r="L356" s="692"/>
      <c r="M356" s="693"/>
      <c r="N356" s="694" t="s">
        <v>725</v>
      </c>
      <c r="O356" s="695"/>
      <c r="P356" s="695" t="s">
        <v>725</v>
      </c>
      <c r="Q356" s="695"/>
      <c r="R356" s="695"/>
      <c r="S356" s="695"/>
      <c r="T356" s="695"/>
      <c r="U356" s="695"/>
      <c r="V356" s="695"/>
      <c r="W356" s="695"/>
      <c r="X356" s="695"/>
      <c r="Y356" s="695"/>
      <c r="Z356" s="695"/>
      <c r="AA356" s="695"/>
      <c r="AB356" s="709"/>
      <c r="AC356" s="709"/>
      <c r="AD356" s="709"/>
      <c r="AE356" s="709"/>
      <c r="AF356" s="709"/>
      <c r="AG356" s="709"/>
      <c r="AH356" s="709"/>
      <c r="AI356" s="709"/>
      <c r="AJ356" s="709"/>
      <c r="AK356" s="709"/>
      <c r="AL356" s="709"/>
      <c r="AM356" s="709"/>
      <c r="AQ356" s="75"/>
      <c r="AR356" s="167" t="s">
        <v>1206</v>
      </c>
      <c r="AS356" s="40"/>
      <c r="AT356" s="41" t="str">
        <f t="shared" si="25"/>
        <v/>
      </c>
      <c r="AU356" s="151" t="str">
        <f>IF(AT356=1,COUNTIF($AT$232:AT356,"1"),"申請なし")</f>
        <v>申請なし</v>
      </c>
      <c r="AV356" s="171"/>
      <c r="AW356" s="219" t="s">
        <v>1155</v>
      </c>
      <c r="AX356" s="42" t="s">
        <v>259</v>
      </c>
      <c r="AY356" s="42" t="s">
        <v>260</v>
      </c>
      <c r="AZ356" s="42" t="s">
        <v>1000</v>
      </c>
      <c r="BA356" s="42" t="s">
        <v>1014</v>
      </c>
      <c r="BB356" s="538" t="str">
        <f t="shared" si="14"/>
        <v/>
      </c>
    </row>
    <row r="357" spans="1:54" s="63" customFormat="1" ht="28.15" customHeight="1">
      <c r="A357" s="49"/>
      <c r="B357" s="918"/>
      <c r="C357" s="997"/>
      <c r="D357" s="998"/>
      <c r="E357" s="120"/>
      <c r="F357" s="1071"/>
      <c r="G357" s="755" t="s">
        <v>262</v>
      </c>
      <c r="H357" s="790"/>
      <c r="I357" s="790"/>
      <c r="J357" s="790" t="s">
        <v>262</v>
      </c>
      <c r="K357" s="790"/>
      <c r="L357" s="790"/>
      <c r="M357" s="1070"/>
      <c r="N357" s="789" t="s">
        <v>726</v>
      </c>
      <c r="O357" s="790"/>
      <c r="P357" s="790" t="s">
        <v>726</v>
      </c>
      <c r="Q357" s="790"/>
      <c r="R357" s="790"/>
      <c r="S357" s="790"/>
      <c r="T357" s="790"/>
      <c r="U357" s="790"/>
      <c r="V357" s="790"/>
      <c r="W357" s="790"/>
      <c r="X357" s="790"/>
      <c r="Y357" s="790"/>
      <c r="Z357" s="790"/>
      <c r="AA357" s="791"/>
      <c r="AB357" s="804" t="s">
        <v>1368</v>
      </c>
      <c r="AC357" s="799"/>
      <c r="AD357" s="799"/>
      <c r="AE357" s="799"/>
      <c r="AF357" s="799"/>
      <c r="AG357" s="799"/>
      <c r="AH357" s="799"/>
      <c r="AI357" s="799"/>
      <c r="AJ357" s="799"/>
      <c r="AK357" s="799"/>
      <c r="AL357" s="799"/>
      <c r="AM357" s="800"/>
      <c r="AQ357" s="75"/>
      <c r="AR357" s="167" t="s">
        <v>1206</v>
      </c>
      <c r="AS357" s="40"/>
      <c r="AT357" s="41" t="str">
        <f t="shared" si="25"/>
        <v/>
      </c>
      <c r="AU357" s="151" t="str">
        <f>IF(AT357=1,COUNTIF($AT$232:AT357,"1"),"申請なし")</f>
        <v>申請なし</v>
      </c>
      <c r="AV357" s="171" t="str">
        <f>IF(AND(AT357=1,COUNTIF($C$419:$D$428,"0N01")=0,COUNTIF($C$419:$D$428,"0N02")=0,COUNTIF($C$419:$D$428,"0N03")=0),BA357,"")</f>
        <v/>
      </c>
      <c r="AW357" s="219" t="s">
        <v>1156</v>
      </c>
      <c r="AX357" s="42" t="s">
        <v>261</v>
      </c>
      <c r="AY357" s="42" t="s">
        <v>262</v>
      </c>
      <c r="AZ357" s="42" t="s">
        <v>1272</v>
      </c>
      <c r="BA357" s="42" t="s">
        <v>1271</v>
      </c>
      <c r="BB357" s="538" t="str">
        <f t="shared" si="14"/>
        <v/>
      </c>
    </row>
    <row r="358" spans="1:54" s="63" customFormat="1" ht="28.15" customHeight="1">
      <c r="A358" s="49"/>
      <c r="B358" s="918"/>
      <c r="C358" s="997"/>
      <c r="D358" s="998"/>
      <c r="E358" s="120"/>
      <c r="F358" s="1072"/>
      <c r="G358" s="758"/>
      <c r="H358" s="759"/>
      <c r="I358" s="759"/>
      <c r="J358" s="759"/>
      <c r="K358" s="759"/>
      <c r="L358" s="759"/>
      <c r="M358" s="760"/>
      <c r="N358" s="792"/>
      <c r="O358" s="759"/>
      <c r="P358" s="759"/>
      <c r="Q358" s="759"/>
      <c r="R358" s="759"/>
      <c r="S358" s="759"/>
      <c r="T358" s="759"/>
      <c r="U358" s="759"/>
      <c r="V358" s="759"/>
      <c r="W358" s="759"/>
      <c r="X358" s="759"/>
      <c r="Y358" s="759"/>
      <c r="Z358" s="759"/>
      <c r="AA358" s="793"/>
      <c r="AB358" s="801"/>
      <c r="AC358" s="802"/>
      <c r="AD358" s="802"/>
      <c r="AE358" s="802"/>
      <c r="AF358" s="802"/>
      <c r="AG358" s="802"/>
      <c r="AH358" s="802"/>
      <c r="AI358" s="802"/>
      <c r="AJ358" s="802"/>
      <c r="AK358" s="802"/>
      <c r="AL358" s="802"/>
      <c r="AM358" s="803"/>
      <c r="AQ358" s="75"/>
      <c r="AR358" s="167" t="s">
        <v>1206</v>
      </c>
      <c r="AS358" s="40"/>
      <c r="AT358" s="41"/>
      <c r="AU358" s="151"/>
      <c r="AV358" s="171"/>
      <c r="AW358" s="219" t="s">
        <v>1157</v>
      </c>
      <c r="AX358" s="42"/>
      <c r="AY358" s="42"/>
      <c r="AZ358" s="42"/>
      <c r="BA358" s="42" t="s">
        <v>1014</v>
      </c>
      <c r="BB358" s="538" t="str">
        <f t="shared" si="14"/>
        <v/>
      </c>
    </row>
    <row r="359" spans="1:54" s="48" customFormat="1" ht="28.15" customHeight="1">
      <c r="A359" s="50"/>
      <c r="B359" s="918"/>
      <c r="C359" s="997"/>
      <c r="D359" s="998"/>
      <c r="E359" s="120"/>
      <c r="F359" s="668"/>
      <c r="G359" s="692" t="s">
        <v>264</v>
      </c>
      <c r="H359" s="692"/>
      <c r="I359" s="692"/>
      <c r="J359" s="692" t="s">
        <v>264</v>
      </c>
      <c r="K359" s="692"/>
      <c r="L359" s="692"/>
      <c r="M359" s="693"/>
      <c r="N359" s="694" t="s">
        <v>727</v>
      </c>
      <c r="O359" s="695"/>
      <c r="P359" s="695" t="s">
        <v>727</v>
      </c>
      <c r="Q359" s="695"/>
      <c r="R359" s="695"/>
      <c r="S359" s="695"/>
      <c r="T359" s="695"/>
      <c r="U359" s="695"/>
      <c r="V359" s="695"/>
      <c r="W359" s="695"/>
      <c r="X359" s="695"/>
      <c r="Y359" s="695"/>
      <c r="Z359" s="695"/>
      <c r="AA359" s="695"/>
      <c r="AB359" s="737" t="s">
        <v>343</v>
      </c>
      <c r="AC359" s="737"/>
      <c r="AD359" s="737"/>
      <c r="AE359" s="737"/>
      <c r="AF359" s="737"/>
      <c r="AG359" s="737"/>
      <c r="AH359" s="737"/>
      <c r="AI359" s="737"/>
      <c r="AJ359" s="737"/>
      <c r="AK359" s="737"/>
      <c r="AL359" s="737"/>
      <c r="AM359" s="737"/>
      <c r="AO359" s="63"/>
      <c r="AP359" s="63"/>
      <c r="AQ359" s="75"/>
      <c r="AR359" s="167" t="s">
        <v>1206</v>
      </c>
      <c r="AS359" s="40"/>
      <c r="AT359" s="41" t="str">
        <f t="shared" si="25"/>
        <v/>
      </c>
      <c r="AU359" s="151" t="str">
        <f>IF(AT359=1,COUNTIF($AT$232:AT359,"1"),"申請なし")</f>
        <v>申請なし</v>
      </c>
      <c r="AV359" s="171"/>
      <c r="AW359" s="219" t="s">
        <v>1158</v>
      </c>
      <c r="AX359" s="42" t="s">
        <v>263</v>
      </c>
      <c r="AY359" s="42" t="s">
        <v>264</v>
      </c>
      <c r="AZ359" s="42" t="s">
        <v>1000</v>
      </c>
      <c r="BA359" s="42" t="s">
        <v>1014</v>
      </c>
      <c r="BB359" s="538" t="str">
        <f t="shared" si="14"/>
        <v/>
      </c>
    </row>
    <row r="360" spans="1:54" s="63" customFormat="1" ht="28.15" customHeight="1">
      <c r="A360" s="49"/>
      <c r="B360" s="918"/>
      <c r="C360" s="997"/>
      <c r="D360" s="998"/>
      <c r="E360" s="120"/>
      <c r="F360" s="668"/>
      <c r="G360" s="692" t="s">
        <v>266</v>
      </c>
      <c r="H360" s="692"/>
      <c r="I360" s="692"/>
      <c r="J360" s="692" t="s">
        <v>266</v>
      </c>
      <c r="K360" s="692"/>
      <c r="L360" s="692"/>
      <c r="M360" s="693"/>
      <c r="N360" s="694" t="s">
        <v>728</v>
      </c>
      <c r="O360" s="695"/>
      <c r="P360" s="695" t="s">
        <v>728</v>
      </c>
      <c r="Q360" s="695"/>
      <c r="R360" s="695"/>
      <c r="S360" s="695"/>
      <c r="T360" s="695"/>
      <c r="U360" s="695"/>
      <c r="V360" s="695"/>
      <c r="W360" s="695"/>
      <c r="X360" s="695"/>
      <c r="Y360" s="695"/>
      <c r="Z360" s="695"/>
      <c r="AA360" s="695"/>
      <c r="AB360" s="737"/>
      <c r="AC360" s="737"/>
      <c r="AD360" s="737"/>
      <c r="AE360" s="737"/>
      <c r="AF360" s="737"/>
      <c r="AG360" s="737"/>
      <c r="AH360" s="737"/>
      <c r="AI360" s="737"/>
      <c r="AJ360" s="737"/>
      <c r="AK360" s="737"/>
      <c r="AL360" s="737"/>
      <c r="AM360" s="737"/>
      <c r="AQ360" s="75"/>
      <c r="AR360" s="167" t="s">
        <v>1206</v>
      </c>
      <c r="AS360" s="40"/>
      <c r="AT360" s="41" t="str">
        <f t="shared" si="25"/>
        <v/>
      </c>
      <c r="AU360" s="151" t="str">
        <f>IF(AT360=1,COUNTIF($AT$232:AT360,"1"),"申請なし")</f>
        <v>申請なし</v>
      </c>
      <c r="AV360" s="171"/>
      <c r="AW360" s="219" t="s">
        <v>1159</v>
      </c>
      <c r="AX360" s="42" t="s">
        <v>265</v>
      </c>
      <c r="AY360" s="42" t="s">
        <v>266</v>
      </c>
      <c r="AZ360" s="42" t="s">
        <v>1000</v>
      </c>
      <c r="BA360" s="42" t="s">
        <v>1014</v>
      </c>
      <c r="BB360" s="538" t="str">
        <f t="shared" si="14"/>
        <v/>
      </c>
    </row>
    <row r="361" spans="1:54" s="63" customFormat="1" ht="28.15" customHeight="1">
      <c r="A361" s="50"/>
      <c r="B361" s="918"/>
      <c r="C361" s="997"/>
      <c r="D361" s="998"/>
      <c r="E361" s="120"/>
      <c r="F361" s="668"/>
      <c r="G361" s="684" t="s">
        <v>268</v>
      </c>
      <c r="H361" s="684"/>
      <c r="I361" s="684"/>
      <c r="J361" s="684" t="s">
        <v>268</v>
      </c>
      <c r="K361" s="684"/>
      <c r="L361" s="684"/>
      <c r="M361" s="685"/>
      <c r="N361" s="682" t="s">
        <v>729</v>
      </c>
      <c r="O361" s="683"/>
      <c r="P361" s="683" t="s">
        <v>729</v>
      </c>
      <c r="Q361" s="683"/>
      <c r="R361" s="683"/>
      <c r="S361" s="683"/>
      <c r="T361" s="683"/>
      <c r="U361" s="683"/>
      <c r="V361" s="683"/>
      <c r="W361" s="683"/>
      <c r="X361" s="683"/>
      <c r="Y361" s="683"/>
      <c r="Z361" s="683"/>
      <c r="AA361" s="683"/>
      <c r="AB361" s="737" t="s">
        <v>805</v>
      </c>
      <c r="AC361" s="737"/>
      <c r="AD361" s="737"/>
      <c r="AE361" s="737"/>
      <c r="AF361" s="737"/>
      <c r="AG361" s="737"/>
      <c r="AH361" s="737"/>
      <c r="AI361" s="737"/>
      <c r="AJ361" s="737"/>
      <c r="AK361" s="737"/>
      <c r="AL361" s="737"/>
      <c r="AM361" s="737"/>
      <c r="AQ361" s="75"/>
      <c r="AR361" s="167" t="s">
        <v>1206</v>
      </c>
      <c r="AS361" s="40"/>
      <c r="AT361" s="41" t="str">
        <f t="shared" si="25"/>
        <v/>
      </c>
      <c r="AU361" s="151" t="str">
        <f>IF(AT361=1,COUNTIF($AT$232:AT361,"1"),"申請なし")</f>
        <v>申請なし</v>
      </c>
      <c r="AV361" s="171"/>
      <c r="AW361" s="219" t="s">
        <v>1160</v>
      </c>
      <c r="AX361" s="42" t="s">
        <v>267</v>
      </c>
      <c r="AY361" s="42" t="s">
        <v>268</v>
      </c>
      <c r="AZ361" s="42" t="s">
        <v>1000</v>
      </c>
      <c r="BA361" s="42" t="s">
        <v>1014</v>
      </c>
      <c r="BB361" s="538" t="str">
        <f t="shared" ref="BB361:BB362" si="26">IF(AND(AT361=1,AZ361&lt;&gt;" "),1,"")</f>
        <v/>
      </c>
    </row>
    <row r="362" spans="1:54" s="63" customFormat="1" ht="28.15" customHeight="1" thickBot="1">
      <c r="A362" s="49"/>
      <c r="B362" s="999"/>
      <c r="C362" s="1000"/>
      <c r="D362" s="1001"/>
      <c r="E362" s="120"/>
      <c r="F362" s="669"/>
      <c r="G362" s="702" t="s">
        <v>270</v>
      </c>
      <c r="H362" s="702"/>
      <c r="I362" s="702"/>
      <c r="J362" s="702" t="s">
        <v>270</v>
      </c>
      <c r="K362" s="702"/>
      <c r="L362" s="702"/>
      <c r="M362" s="703"/>
      <c r="N362" s="682" t="s">
        <v>1387</v>
      </c>
      <c r="O362" s="683"/>
      <c r="P362" s="683" t="s">
        <v>730</v>
      </c>
      <c r="Q362" s="683"/>
      <c r="R362" s="683"/>
      <c r="S362" s="683"/>
      <c r="T362" s="683"/>
      <c r="U362" s="683"/>
      <c r="V362" s="683"/>
      <c r="W362" s="683"/>
      <c r="X362" s="683"/>
      <c r="Y362" s="683"/>
      <c r="Z362" s="683"/>
      <c r="AA362" s="683"/>
      <c r="AB362" s="709"/>
      <c r="AC362" s="709"/>
      <c r="AD362" s="709"/>
      <c r="AE362" s="709"/>
      <c r="AF362" s="709"/>
      <c r="AG362" s="709"/>
      <c r="AH362" s="709"/>
      <c r="AI362" s="709"/>
      <c r="AJ362" s="709"/>
      <c r="AK362" s="709"/>
      <c r="AL362" s="709"/>
      <c r="AM362" s="709"/>
      <c r="AQ362" s="75"/>
      <c r="AR362" s="167" t="s">
        <v>1206</v>
      </c>
      <c r="AS362" s="40"/>
      <c r="AT362" s="41" t="str">
        <f t="shared" si="25"/>
        <v/>
      </c>
      <c r="AU362" s="151" t="str">
        <f>IF(AT362=1,COUNTIF($AT$232:AT362,"1"),"申請なし")</f>
        <v>申請なし</v>
      </c>
      <c r="AV362" s="171"/>
      <c r="AW362" s="219" t="s">
        <v>1161</v>
      </c>
      <c r="AX362" s="42" t="s">
        <v>269</v>
      </c>
      <c r="AY362" s="42" t="s">
        <v>270</v>
      </c>
      <c r="AZ362" s="42" t="s">
        <v>1000</v>
      </c>
      <c r="BA362" s="42" t="s">
        <v>1014</v>
      </c>
      <c r="BB362" s="538" t="str">
        <f t="shared" si="26"/>
        <v/>
      </c>
    </row>
    <row r="363" spans="1:54" s="63" customFormat="1" ht="28.1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Q363" s="75"/>
      <c r="AR363" s="164"/>
      <c r="AS363" s="40"/>
      <c r="AT363" s="41"/>
      <c r="AU363" s="151"/>
      <c r="AV363" s="171"/>
      <c r="AW363" s="219"/>
      <c r="AX363" s="42"/>
      <c r="AY363" s="42"/>
      <c r="AZ363" s="42"/>
      <c r="BA363" s="42"/>
      <c r="BB363" s="537"/>
    </row>
    <row r="364" spans="1:54" s="63" customFormat="1" ht="28.15" customHeight="1" thickBot="1">
      <c r="A364" s="50"/>
      <c r="B364" s="946" t="s">
        <v>731</v>
      </c>
      <c r="C364" s="946"/>
      <c r="D364" s="946"/>
      <c r="E364" s="946"/>
      <c r="F364" s="946"/>
      <c r="G364" s="946"/>
      <c r="H364" s="946"/>
      <c r="I364" s="946"/>
      <c r="J364" s="946"/>
      <c r="K364" s="946"/>
      <c r="L364" s="946"/>
      <c r="M364" s="946"/>
      <c r="N364" s="1378" t="str">
        <f>IF(COUNTIF(AS232:AS362,"?*")&gt;5,"選択した業務が上限（５業務）を超えています。希望する５業務以外の大項目欄の「〇」を削除してください。","")</f>
        <v/>
      </c>
      <c r="O364" s="1378"/>
      <c r="P364" s="1378"/>
      <c r="Q364" s="1378"/>
      <c r="R364" s="1378"/>
      <c r="S364" s="1378"/>
      <c r="T364" s="1378"/>
      <c r="U364" s="1378"/>
      <c r="V364" s="1378"/>
      <c r="W364" s="1378"/>
      <c r="X364" s="1378"/>
      <c r="Y364" s="1378"/>
      <c r="Z364" s="1378"/>
      <c r="AA364" s="1378"/>
      <c r="AB364" s="1378"/>
      <c r="AC364" s="1378"/>
      <c r="AD364" s="1378"/>
      <c r="AE364" s="1378"/>
      <c r="AF364" s="1378"/>
      <c r="AG364" s="1378"/>
      <c r="AH364" s="1378"/>
      <c r="AI364" s="1378"/>
      <c r="AJ364" s="1378"/>
      <c r="AK364" s="1378"/>
      <c r="AL364" s="1378"/>
      <c r="AM364" s="1378"/>
      <c r="AN364" s="1379"/>
      <c r="AO364" s="1379"/>
      <c r="AP364" s="50"/>
      <c r="AQ364" s="51"/>
      <c r="AR364" s="160"/>
      <c r="AS364" s="40"/>
      <c r="AT364" s="41"/>
      <c r="AU364" s="151"/>
      <c r="AV364" s="171"/>
      <c r="AW364" s="219" t="s">
        <v>1207</v>
      </c>
      <c r="AX364" s="42"/>
      <c r="AY364" s="42"/>
      <c r="AZ364" s="42"/>
      <c r="BA364" s="42"/>
      <c r="BB364" s="537"/>
    </row>
    <row r="365" spans="1:54" s="63" customFormat="1" ht="28.15" customHeight="1" thickBot="1">
      <c r="A365" s="50"/>
      <c r="B365" s="50"/>
      <c r="C365" s="1030" t="str">
        <f>IF(N364&lt;&gt;"","",AT365)</f>
        <v/>
      </c>
      <c r="D365" s="1031"/>
      <c r="E365" s="1031"/>
      <c r="F365" s="1031"/>
      <c r="G365" s="1031"/>
      <c r="H365" s="1031"/>
      <c r="I365" s="1031"/>
      <c r="J365" s="1031"/>
      <c r="K365" s="1031"/>
      <c r="L365" s="1031"/>
      <c r="M365" s="1031"/>
      <c r="N365" s="1031"/>
      <c r="O365" s="1031"/>
      <c r="P365" s="1031"/>
      <c r="Q365" s="1031"/>
      <c r="R365" s="1031"/>
      <c r="S365" s="1031"/>
      <c r="T365" s="1031"/>
      <c r="U365" s="1031"/>
      <c r="V365" s="1031"/>
      <c r="W365" s="1031"/>
      <c r="X365" s="1031"/>
      <c r="Y365" s="1031"/>
      <c r="Z365" s="1031"/>
      <c r="AA365" s="1031"/>
      <c r="AB365" s="1031"/>
      <c r="AC365" s="1031"/>
      <c r="AD365" s="1031"/>
      <c r="AE365" s="1031"/>
      <c r="AF365" s="1031"/>
      <c r="AG365" s="1031"/>
      <c r="AH365" s="1031"/>
      <c r="AI365" s="1031"/>
      <c r="AJ365" s="1031"/>
      <c r="AK365" s="1031"/>
      <c r="AL365" s="1032"/>
      <c r="AM365" s="967" t="s">
        <v>974</v>
      </c>
      <c r="AN365" s="968"/>
      <c r="AO365" s="968"/>
      <c r="AP365" s="50"/>
      <c r="AQ365" s="51"/>
      <c r="AR365" s="160"/>
      <c r="AS365" s="40"/>
      <c r="AT365" s="41" t="str">
        <f>CONCATENATE(IF(AS232&lt;&gt;"",AS232&amp;"　",""),IF(AS243&lt;&gt;"",AS243&amp;"　",""),IF(AS247&lt;&gt;"",AS247&amp;"　",""),IF(AS252&lt;&gt;"",AS252&amp;"　",""),IF(AS269&lt;&gt;"",AS269&amp;"　",""),IF(AS276&lt;&gt;"",AS276&amp;"　",""),IF(AS288&lt;&gt;"",AS288&amp;"　",""),IF(AS299&lt;&gt;"",AS299&amp;"　",""),IF(AS303&lt;&gt;"",AS303&amp;"　",""),IF(AS307&lt;&gt;"",AS307&amp;"　",""),IF(AS317&lt;&gt;"",AS317&amp;"　",""),IF(AS331&lt;&gt;"",AS331&amp;"　",""),IF(AS335&lt;&gt;"",AS335&amp;"　",""),IF(AS341&lt;&gt;"",AS341&amp;"　",""),IF(AS347&lt;&gt;"",AS347&amp;"　",""),IF(AS352&lt;&gt;"",AS352&amp;"　",""))</f>
        <v/>
      </c>
      <c r="AU365" s="151"/>
      <c r="AV365" s="171"/>
      <c r="AW365" s="219" t="s">
        <v>942</v>
      </c>
      <c r="AX365" s="42"/>
      <c r="AY365" s="42"/>
      <c r="AZ365" s="42"/>
      <c r="BA365" s="42"/>
      <c r="BB365" s="537"/>
    </row>
    <row r="366" spans="1:54" s="63" customFormat="1" ht="28.15" customHeight="1">
      <c r="A366" s="50"/>
      <c r="B366" s="50"/>
      <c r="C366" s="945" t="str">
        <f>IF(OR(AND(B232="〇",SUM(AT232:AT241)=0),AND(B243="〇",SUM(AT243:AT245)=0),AND(B247="〇",SUM(AT247:AT250)=0),AND(B252="〇",SUM(AT252:AT267)=0),AND(B269="〇",SUM(AT269:AT274)=0),AND(B276="〇",SUM(AT276:AT286)=0),AND(B288="〇",SUM(AT288:AT297)=0),AND(B299="〇",SUM(AT299:AT301)=0),AND(B303="〇",SUM(AT303:AT305)=0),AND(B307="〇",SUM(AT307:AT315)=0),AND(B317="〇",SUM(AT317:AT329)=0),AND(B331="〇",SUM(AT331:AT333)=0),AND(B335="〇",SUM(AT335:AT339)=0),AND(B341="〇",SUM(AT341:AT345)=0),AND(B347="〇",SUM(AT347:AT350)=0),AND(B352="〇",SUM(AT352:AT362)=0)),"〇印が大項目欄に入力されて、小項目欄に入力されていない業務があります。この場合、様式には反映されませんので、ご確認ください。","")</f>
        <v/>
      </c>
      <c r="D366" s="945"/>
      <c r="E366" s="945"/>
      <c r="F366" s="945"/>
      <c r="G366" s="945"/>
      <c r="H366" s="945"/>
      <c r="I366" s="945"/>
      <c r="J366" s="945"/>
      <c r="K366" s="945"/>
      <c r="L366" s="945"/>
      <c r="M366" s="945"/>
      <c r="N366" s="945"/>
      <c r="O366" s="945"/>
      <c r="P366" s="945"/>
      <c r="Q366" s="945"/>
      <c r="R366" s="945"/>
      <c r="S366" s="945"/>
      <c r="T366" s="945"/>
      <c r="U366" s="945"/>
      <c r="V366" s="945"/>
      <c r="W366" s="945"/>
      <c r="X366" s="945"/>
      <c r="Y366" s="945"/>
      <c r="Z366" s="945"/>
      <c r="AA366" s="945"/>
      <c r="AB366" s="945"/>
      <c r="AC366" s="945"/>
      <c r="AD366" s="945"/>
      <c r="AE366" s="945"/>
      <c r="AF366" s="945"/>
      <c r="AG366" s="945"/>
      <c r="AH366" s="945"/>
      <c r="AI366" s="945"/>
      <c r="AJ366" s="945"/>
      <c r="AK366" s="945"/>
      <c r="AL366" s="945"/>
      <c r="AM366" s="945"/>
      <c r="AN366" s="945"/>
      <c r="AO366" s="945"/>
      <c r="AP366" s="945"/>
      <c r="AQ366" s="51"/>
      <c r="AR366" s="160"/>
      <c r="AS366" s="40"/>
      <c r="AT366" s="41"/>
      <c r="AU366" s="151"/>
      <c r="AV366" s="171"/>
      <c r="AW366" s="219"/>
      <c r="AX366" s="42"/>
      <c r="AY366" s="42"/>
      <c r="AZ366" s="42"/>
      <c r="BA366" s="42"/>
      <c r="BB366" s="537"/>
    </row>
    <row r="367" spans="1:54" s="63" customFormat="1" ht="28.15" customHeight="1">
      <c r="A367" s="50"/>
      <c r="B367" s="946" t="s">
        <v>732</v>
      </c>
      <c r="C367" s="946"/>
      <c r="D367" s="946"/>
      <c r="E367" s="946"/>
      <c r="F367" s="946"/>
      <c r="G367" s="946"/>
      <c r="H367" s="946"/>
      <c r="I367" s="946"/>
      <c r="J367" s="946"/>
      <c r="K367" s="946"/>
      <c r="L367" s="946"/>
      <c r="M367" s="946"/>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1"/>
      <c r="AR367" s="160"/>
      <c r="AS367" s="40"/>
      <c r="AT367" s="41"/>
      <c r="AU367" s="151"/>
      <c r="AV367" s="171"/>
      <c r="AW367" s="219"/>
      <c r="AX367" s="42"/>
      <c r="AY367" s="42"/>
      <c r="AZ367" s="42"/>
      <c r="BA367" s="42"/>
      <c r="BB367" s="537"/>
    </row>
    <row r="368" spans="1:54" s="63" customFormat="1" ht="28.15" customHeight="1">
      <c r="A368" s="50"/>
      <c r="B368" s="50"/>
      <c r="C368" s="947" t="s">
        <v>1304</v>
      </c>
      <c r="D368" s="947"/>
      <c r="E368" s="947"/>
      <c r="F368" s="947"/>
      <c r="G368" s="947"/>
      <c r="H368" s="947"/>
      <c r="I368" s="947"/>
      <c r="J368" s="947"/>
      <c r="K368" s="947"/>
      <c r="L368" s="947"/>
      <c r="M368" s="947"/>
      <c r="N368" s="947"/>
      <c r="O368" s="947"/>
      <c r="P368" s="947"/>
      <c r="Q368" s="947"/>
      <c r="R368" s="947"/>
      <c r="S368" s="947"/>
      <c r="T368" s="947"/>
      <c r="U368" s="947"/>
      <c r="V368" s="947"/>
      <c r="W368" s="947"/>
      <c r="X368" s="947"/>
      <c r="Y368" s="947"/>
      <c r="Z368" s="947"/>
      <c r="AA368" s="947"/>
      <c r="AB368" s="947"/>
      <c r="AC368" s="947"/>
      <c r="AD368" s="947"/>
      <c r="AE368" s="947"/>
      <c r="AF368" s="947"/>
      <c r="AG368" s="947"/>
      <c r="AH368" s="947"/>
      <c r="AI368" s="947"/>
      <c r="AJ368" s="947"/>
      <c r="AK368" s="947"/>
      <c r="AL368" s="947"/>
      <c r="AN368" s="50"/>
      <c r="AO368" s="50"/>
      <c r="AP368" s="50"/>
      <c r="AQ368" s="51"/>
      <c r="AR368" s="160"/>
      <c r="AS368" s="40"/>
      <c r="AT368" s="41"/>
      <c r="AU368" s="151"/>
      <c r="AV368" s="171"/>
      <c r="AW368" s="219"/>
      <c r="AX368" s="42"/>
      <c r="AY368" s="42"/>
      <c r="AZ368" s="42"/>
      <c r="BA368" s="42"/>
      <c r="BB368" s="537"/>
    </row>
    <row r="369" spans="1:54" s="63" customFormat="1" ht="28.15" customHeight="1">
      <c r="A369" s="50"/>
      <c r="B369" s="108"/>
      <c r="C369" s="108"/>
      <c r="D369" s="81"/>
      <c r="E369" s="81"/>
      <c r="F369" s="81"/>
      <c r="G369" s="81"/>
      <c r="H369" s="81"/>
      <c r="I369" s="81"/>
      <c r="J369" s="81"/>
      <c r="K369" s="85"/>
      <c r="L369" s="108"/>
      <c r="M369" s="108"/>
      <c r="N369" s="81"/>
      <c r="O369" s="81"/>
      <c r="P369" s="81"/>
      <c r="Q369" s="81"/>
      <c r="R369" s="81"/>
      <c r="S369" s="81"/>
      <c r="T369" s="81"/>
      <c r="U369" s="85"/>
      <c r="V369" s="108"/>
      <c r="W369" s="108"/>
      <c r="X369" s="81"/>
      <c r="Y369" s="81"/>
      <c r="Z369" s="81"/>
      <c r="AA369" s="81"/>
      <c r="AB369" s="81"/>
      <c r="AC369" s="81"/>
      <c r="AD369" s="81"/>
      <c r="AE369" s="85"/>
      <c r="AF369" s="108"/>
      <c r="AG369" s="108"/>
      <c r="AH369" s="81"/>
      <c r="AI369" s="81"/>
      <c r="AJ369" s="81"/>
      <c r="AK369" s="81"/>
      <c r="AL369" s="81"/>
      <c r="AM369" s="81"/>
      <c r="AN369" s="81"/>
      <c r="AO369" s="50"/>
      <c r="AP369" s="50"/>
      <c r="AQ369" s="51"/>
      <c r="AR369" s="160"/>
      <c r="AS369" s="40"/>
      <c r="AT369" s="41"/>
      <c r="AU369" s="151"/>
      <c r="AV369" s="171"/>
      <c r="AW369" s="219"/>
      <c r="AX369" s="42"/>
      <c r="AY369" s="42"/>
      <c r="AZ369" s="42"/>
      <c r="BA369" s="42"/>
      <c r="BB369" s="537"/>
    </row>
    <row r="370" spans="1:54" s="63" customFormat="1" ht="28.15" customHeight="1" thickBot="1">
      <c r="A370" s="50"/>
      <c r="B370" s="72" t="s">
        <v>1243</v>
      </c>
      <c r="C370" s="131"/>
      <c r="D370" s="131"/>
      <c r="E370" s="131"/>
      <c r="F370" s="131"/>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50"/>
      <c r="AN370" s="50"/>
      <c r="AO370" s="50"/>
      <c r="AP370" s="50"/>
      <c r="AQ370" s="51"/>
      <c r="AR370" s="160"/>
      <c r="AS370" s="40"/>
      <c r="AT370" s="41"/>
      <c r="AU370" s="151"/>
      <c r="AV370" s="171"/>
      <c r="AW370" s="219"/>
      <c r="AX370" s="42"/>
      <c r="AY370" s="42"/>
      <c r="AZ370" s="42"/>
      <c r="BA370" s="42"/>
      <c r="BB370" s="537"/>
    </row>
    <row r="371" spans="1:54" s="63" customFormat="1" ht="28.15" customHeight="1" thickBot="1">
      <c r="A371" s="50"/>
      <c r="B371" s="131"/>
      <c r="C371" s="1352"/>
      <c r="D371" s="1353"/>
      <c r="E371" s="1353"/>
      <c r="F371" s="1353"/>
      <c r="G371" s="1353"/>
      <c r="H371" s="1353"/>
      <c r="I371" s="1353"/>
      <c r="J371" s="1353"/>
      <c r="K371" s="1353"/>
      <c r="L371" s="1353"/>
      <c r="M371" s="1353"/>
      <c r="N371" s="1353"/>
      <c r="O371" s="1353"/>
      <c r="P371" s="1353"/>
      <c r="Q371" s="1353"/>
      <c r="R371" s="1353"/>
      <c r="S371" s="1353"/>
      <c r="T371" s="1353"/>
      <c r="U371" s="1353"/>
      <c r="V371" s="1353"/>
      <c r="W371" s="1353"/>
      <c r="X371" s="1353"/>
      <c r="Y371" s="1353"/>
      <c r="Z371" s="1353"/>
      <c r="AA371" s="1353"/>
      <c r="AB371" s="1353"/>
      <c r="AC371" s="1353"/>
      <c r="AD371" s="1353"/>
      <c r="AE371" s="1353"/>
      <c r="AF371" s="1353"/>
      <c r="AG371" s="1353"/>
      <c r="AH371" s="1353"/>
      <c r="AI371" s="1353"/>
      <c r="AJ371" s="1353"/>
      <c r="AK371" s="1353"/>
      <c r="AL371" s="1354"/>
      <c r="AM371" s="131"/>
      <c r="AN371" s="131"/>
      <c r="AO371" s="50"/>
      <c r="AP371" s="50"/>
      <c r="AQ371" s="51"/>
      <c r="AR371" s="160"/>
      <c r="AS371" s="40"/>
      <c r="AT371" s="41"/>
      <c r="AU371" s="151"/>
      <c r="AV371" s="171"/>
      <c r="AW371" s="219"/>
      <c r="AX371" s="42"/>
      <c r="AY371" s="42"/>
      <c r="AZ371" s="42"/>
      <c r="BA371" s="42"/>
      <c r="BB371" s="537"/>
    </row>
    <row r="372" spans="1:54" s="63" customFormat="1" ht="28.15" customHeight="1" thickBot="1">
      <c r="A372" s="50"/>
      <c r="B372" s="131"/>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131"/>
      <c r="AN372" s="131"/>
      <c r="AO372" s="50"/>
      <c r="AP372" s="50"/>
      <c r="AQ372" s="51"/>
      <c r="AR372" s="160"/>
      <c r="AS372" s="40"/>
      <c r="AT372" s="41"/>
      <c r="AU372" s="151"/>
      <c r="AV372" s="171"/>
      <c r="AW372" s="219"/>
      <c r="AX372" s="42"/>
      <c r="AY372" s="42"/>
      <c r="AZ372" s="42"/>
      <c r="BA372" s="42"/>
      <c r="BB372" s="537"/>
    </row>
    <row r="373" spans="1:54" s="36" customFormat="1" ht="28.15" customHeight="1" thickBot="1">
      <c r="A373" s="49"/>
      <c r="B373" s="1004" t="str">
        <f>様式６!B34</f>
        <v>②第一希望業務（大項目）</v>
      </c>
      <c r="C373" s="1005"/>
      <c r="D373" s="1005"/>
      <c r="E373" s="1005"/>
      <c r="F373" s="1005"/>
      <c r="G373" s="1005"/>
      <c r="H373" s="1005"/>
      <c r="I373" s="1005"/>
      <c r="J373" s="1005"/>
      <c r="K373" s="1355"/>
      <c r="L373" s="910" t="s">
        <v>1187</v>
      </c>
      <c r="M373" s="910"/>
      <c r="N373" s="910"/>
      <c r="O373" s="910"/>
      <c r="P373" s="910"/>
      <c r="Q373" s="910"/>
      <c r="R373" s="910"/>
      <c r="S373" s="910"/>
      <c r="T373" s="910"/>
      <c r="U373" s="910"/>
      <c r="V373" s="910"/>
      <c r="W373" s="910"/>
      <c r="X373" s="910"/>
      <c r="Y373" s="910"/>
      <c r="Z373" s="910"/>
      <c r="AA373" s="910"/>
      <c r="AB373" s="910"/>
      <c r="AC373" s="910"/>
      <c r="AD373" s="910"/>
      <c r="AE373" s="910"/>
      <c r="AF373" s="910"/>
      <c r="AG373" s="910"/>
      <c r="AH373" s="910"/>
      <c r="AI373" s="910"/>
      <c r="AJ373" s="910"/>
      <c r="AK373" s="910"/>
      <c r="AL373" s="911"/>
      <c r="AM373" s="49"/>
      <c r="AN373" s="49"/>
      <c r="AO373" s="50"/>
      <c r="AP373" s="93"/>
      <c r="AQ373" s="94"/>
      <c r="AR373" s="165"/>
      <c r="AS373" s="40"/>
      <c r="AT373" s="41"/>
      <c r="AU373" s="151"/>
      <c r="AV373" s="171"/>
      <c r="AW373" s="219"/>
      <c r="AX373" s="42"/>
      <c r="AY373" s="42"/>
      <c r="AZ373" s="42"/>
      <c r="BA373" s="42"/>
      <c r="BB373" s="535"/>
    </row>
    <row r="374" spans="1:54" s="36" customFormat="1" ht="28.15" customHeight="1" thickBot="1">
      <c r="A374" s="49"/>
      <c r="B374" s="1356"/>
      <c r="C374" s="1357"/>
      <c r="D374" s="1357"/>
      <c r="E374" s="1357"/>
      <c r="F374" s="1357"/>
      <c r="G374" s="1357"/>
      <c r="H374" s="1357"/>
      <c r="I374" s="1357"/>
      <c r="J374" s="1357"/>
      <c r="K374" s="1358"/>
      <c r="L374" s="949" t="s">
        <v>814</v>
      </c>
      <c r="M374" s="949"/>
      <c r="N374" s="1359" t="str">
        <f>IFERROR(VLOOKUP(W374,V519:X534,3,0),"")</f>
        <v/>
      </c>
      <c r="O374" s="1360"/>
      <c r="P374" s="132" t="s">
        <v>816</v>
      </c>
      <c r="R374" s="131"/>
      <c r="S374" s="131"/>
      <c r="T374" s="938" t="s">
        <v>815</v>
      </c>
      <c r="U374" s="938"/>
      <c r="V374" s="939"/>
      <c r="W374" s="935"/>
      <c r="X374" s="936"/>
      <c r="Y374" s="936"/>
      <c r="Z374" s="936"/>
      <c r="AA374" s="936"/>
      <c r="AB374" s="936"/>
      <c r="AC374" s="937"/>
      <c r="AD374" s="133"/>
      <c r="AI374" s="84"/>
      <c r="AJ374" s="84"/>
      <c r="AK374" s="84"/>
      <c r="AL374" s="84"/>
      <c r="AM374" s="49"/>
      <c r="AN374" s="49"/>
      <c r="AO374" s="50"/>
      <c r="AP374" s="93"/>
      <c r="AQ374" s="94"/>
      <c r="AR374" s="165"/>
      <c r="AS374" s="40"/>
      <c r="AT374" s="41"/>
      <c r="AU374" s="151"/>
      <c r="AV374" s="171"/>
      <c r="AW374" s="219"/>
      <c r="AX374" s="42"/>
      <c r="AY374" s="42"/>
      <c r="AZ374" s="42"/>
      <c r="BA374" s="42"/>
      <c r="BB374" s="535"/>
    </row>
    <row r="375" spans="1:54" s="36" customFormat="1" ht="28.15" customHeight="1" thickBot="1">
      <c r="A375" s="49"/>
      <c r="B375" s="107"/>
      <c r="C375" s="107"/>
      <c r="D375" s="107"/>
      <c r="E375" s="107"/>
      <c r="F375" s="107"/>
      <c r="G375" s="107"/>
      <c r="H375" s="107"/>
      <c r="I375" s="107"/>
      <c r="J375" s="107"/>
      <c r="K375" s="107"/>
      <c r="L375" s="60"/>
      <c r="M375" s="60"/>
      <c r="N375" s="60"/>
      <c r="O375" s="60"/>
      <c r="P375" s="60"/>
      <c r="Q375" s="60"/>
      <c r="R375" s="60"/>
      <c r="S375" s="60"/>
      <c r="T375" s="60"/>
      <c r="U375" s="60"/>
      <c r="V375" s="50"/>
      <c r="W375" s="84"/>
      <c r="X375" s="84"/>
      <c r="Y375" s="84"/>
      <c r="Z375" s="84"/>
      <c r="AA375" s="84"/>
      <c r="AB375" s="84"/>
      <c r="AC375" s="84"/>
      <c r="AD375" s="84"/>
      <c r="AE375" s="84"/>
      <c r="AF375" s="84"/>
      <c r="AG375" s="84"/>
      <c r="AH375" s="84"/>
      <c r="AI375" s="84"/>
      <c r="AJ375" s="84"/>
      <c r="AK375" s="84"/>
      <c r="AL375" s="84"/>
      <c r="AM375" s="49"/>
      <c r="AN375" s="49"/>
      <c r="AO375" s="50"/>
      <c r="AP375" s="93"/>
      <c r="AQ375" s="94"/>
      <c r="AR375" s="165"/>
      <c r="AS375" s="40"/>
      <c r="AT375" s="41"/>
      <c r="AU375" s="151"/>
      <c r="AV375" s="171"/>
      <c r="AW375" s="219"/>
      <c r="AX375" s="42"/>
      <c r="AY375" s="42"/>
      <c r="AZ375" s="42"/>
      <c r="BA375" s="42"/>
      <c r="BB375" s="535"/>
    </row>
    <row r="376" spans="1:54" s="63" customFormat="1" ht="28.15" customHeight="1">
      <c r="A376" s="867" t="s">
        <v>1228</v>
      </c>
      <c r="B376" s="868"/>
      <c r="C376" s="868"/>
      <c r="D376" s="868"/>
      <c r="E376" s="868"/>
      <c r="F376" s="868"/>
      <c r="G376" s="868"/>
      <c r="H376" s="868"/>
      <c r="I376" s="868"/>
      <c r="J376" s="868"/>
      <c r="K376" s="868"/>
      <c r="L376" s="868"/>
      <c r="M376" s="868"/>
      <c r="N376" s="868"/>
      <c r="O376" s="868"/>
      <c r="P376" s="868"/>
      <c r="Q376" s="868"/>
      <c r="R376" s="868"/>
      <c r="S376" s="868"/>
      <c r="T376" s="868"/>
      <c r="U376" s="868"/>
      <c r="V376" s="868"/>
      <c r="W376" s="868"/>
      <c r="X376" s="868"/>
      <c r="Y376" s="868"/>
      <c r="Z376" s="868"/>
      <c r="AA376" s="868"/>
      <c r="AB376" s="868"/>
      <c r="AC376" s="868"/>
      <c r="AD376" s="868"/>
      <c r="AE376" s="868"/>
      <c r="AF376" s="868"/>
      <c r="AG376" s="868"/>
      <c r="AH376" s="868"/>
      <c r="AI376" s="868"/>
      <c r="AJ376" s="868"/>
      <c r="AK376" s="868"/>
      <c r="AL376" s="868"/>
      <c r="AM376" s="868"/>
      <c r="AN376" s="868"/>
      <c r="AO376" s="869"/>
      <c r="AP376" s="50"/>
      <c r="AQ376" s="51"/>
      <c r="AR376" s="160" t="s">
        <v>1004</v>
      </c>
      <c r="AS376" s="40"/>
      <c r="AT376" s="134" t="str">
        <f>IF(OR(AS232&lt;&gt;"",AS243&lt;&gt;"",AS247&lt;&gt;""),"有","無")</f>
        <v>無</v>
      </c>
      <c r="AU376" s="152"/>
      <c r="AV376" s="172"/>
      <c r="AW376" s="219" t="s">
        <v>947</v>
      </c>
      <c r="AX376" s="42"/>
      <c r="AY376" s="42"/>
      <c r="AZ376" s="42"/>
      <c r="BA376" s="42"/>
      <c r="BB376" s="537"/>
    </row>
    <row r="377" spans="1:54" s="63" customFormat="1" ht="28.15" customHeight="1" thickBot="1">
      <c r="A377" s="870"/>
      <c r="B377" s="871"/>
      <c r="C377" s="871"/>
      <c r="D377" s="871"/>
      <c r="E377" s="871"/>
      <c r="F377" s="871"/>
      <c r="G377" s="871"/>
      <c r="H377" s="871"/>
      <c r="I377" s="871"/>
      <c r="J377" s="871"/>
      <c r="K377" s="871"/>
      <c r="L377" s="871"/>
      <c r="M377" s="871"/>
      <c r="N377" s="871"/>
      <c r="O377" s="871"/>
      <c r="P377" s="871"/>
      <c r="Q377" s="871"/>
      <c r="R377" s="871"/>
      <c r="S377" s="871"/>
      <c r="T377" s="871"/>
      <c r="U377" s="871"/>
      <c r="V377" s="871"/>
      <c r="W377" s="871"/>
      <c r="X377" s="871"/>
      <c r="Y377" s="871"/>
      <c r="Z377" s="871"/>
      <c r="AA377" s="871"/>
      <c r="AB377" s="871"/>
      <c r="AC377" s="871"/>
      <c r="AD377" s="871"/>
      <c r="AE377" s="871"/>
      <c r="AF377" s="871"/>
      <c r="AG377" s="871"/>
      <c r="AH377" s="871"/>
      <c r="AI377" s="871"/>
      <c r="AJ377" s="871"/>
      <c r="AK377" s="871"/>
      <c r="AL377" s="871"/>
      <c r="AM377" s="871"/>
      <c r="AN377" s="871"/>
      <c r="AO377" s="872"/>
      <c r="AP377" s="50"/>
      <c r="AQ377" s="51"/>
      <c r="AR377" s="160" t="s">
        <v>1004</v>
      </c>
      <c r="AS377" s="40"/>
      <c r="AT377" s="41"/>
      <c r="AU377" s="151"/>
      <c r="AV377" s="171"/>
      <c r="AW377" s="219"/>
      <c r="AX377" s="42"/>
      <c r="AY377" s="42"/>
      <c r="AZ377" s="42"/>
      <c r="BA377" s="42"/>
      <c r="BB377" s="537"/>
    </row>
    <row r="378" spans="1:54" s="63" customFormat="1" ht="28.15" customHeight="1" thickBot="1">
      <c r="A378" s="50"/>
      <c r="B378" s="72"/>
      <c r="C378" s="131"/>
      <c r="D378" s="131"/>
      <c r="E378" s="131"/>
      <c r="F378" s="131"/>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50"/>
      <c r="AN378" s="50"/>
      <c r="AO378" s="50"/>
      <c r="AP378" s="50"/>
      <c r="AQ378" s="51"/>
      <c r="AR378" s="160" t="s">
        <v>1004</v>
      </c>
      <c r="AS378" s="40"/>
      <c r="AT378" s="41"/>
      <c r="AU378" s="151"/>
      <c r="AV378" s="171"/>
      <c r="AW378" s="219"/>
      <c r="AX378" s="42"/>
      <c r="AY378" s="42"/>
      <c r="AZ378" s="42"/>
      <c r="BA378" s="42"/>
      <c r="BB378" s="537"/>
    </row>
    <row r="379" spans="1:54" s="63" customFormat="1" ht="28.15" customHeight="1">
      <c r="A379" s="50"/>
      <c r="B379" s="1024" t="s">
        <v>1374</v>
      </c>
      <c r="C379" s="1025"/>
      <c r="D379" s="1025"/>
      <c r="E379" s="1025"/>
      <c r="F379" s="1025"/>
      <c r="G379" s="1025"/>
      <c r="H379" s="1025"/>
      <c r="I379" s="1025"/>
      <c r="J379" s="1025"/>
      <c r="K379" s="1026"/>
      <c r="L379" s="437" t="str">
        <f>CLEAN(様式６!B48)</f>
        <v>⑴</v>
      </c>
      <c r="M379" s="1270" t="str">
        <f>SUBSTITUTE(様式６!$I$48,"記入","入力")</f>
        <v>ＩＳＯ９００１の認証取得登録証の写しを提出　→　１を入力（該当しない場合２を入力）</v>
      </c>
      <c r="N379" s="1270"/>
      <c r="O379" s="1270"/>
      <c r="P379" s="1270"/>
      <c r="Q379" s="1270"/>
      <c r="R379" s="1270"/>
      <c r="S379" s="1270"/>
      <c r="T379" s="1270"/>
      <c r="U379" s="1270"/>
      <c r="V379" s="1270"/>
      <c r="W379" s="1270"/>
      <c r="X379" s="1270"/>
      <c r="Y379" s="1270"/>
      <c r="Z379" s="1270"/>
      <c r="AA379" s="1270"/>
      <c r="AB379" s="1270"/>
      <c r="AC379" s="1270"/>
      <c r="AD379" s="1270"/>
      <c r="AE379" s="1270"/>
      <c r="AF379" s="1270"/>
      <c r="AG379" s="1270"/>
      <c r="AH379" s="1270"/>
      <c r="AI379" s="1270"/>
      <c r="AJ379" s="1270"/>
      <c r="AK379" s="1270"/>
      <c r="AL379" s="1271"/>
      <c r="AM379" s="135"/>
      <c r="AN379" s="135"/>
      <c r="AO379" s="50"/>
      <c r="AP379" s="50"/>
      <c r="AQ379" s="51"/>
      <c r="AR379" s="160" t="s">
        <v>1004</v>
      </c>
      <c r="AS379" s="40"/>
      <c r="AT379" s="41"/>
      <c r="AU379" s="151"/>
      <c r="AV379" s="171"/>
      <c r="AW379" s="219"/>
      <c r="AX379" s="42"/>
      <c r="AY379" s="42"/>
      <c r="AZ379" s="42"/>
      <c r="BA379" s="42"/>
      <c r="BB379" s="537"/>
    </row>
    <row r="380" spans="1:54" s="63" customFormat="1" ht="28.15" customHeight="1" thickBot="1">
      <c r="A380" s="50"/>
      <c r="B380" s="1027"/>
      <c r="C380" s="1028"/>
      <c r="D380" s="1028"/>
      <c r="E380" s="1028"/>
      <c r="F380" s="1028"/>
      <c r="G380" s="1028"/>
      <c r="H380" s="1028"/>
      <c r="I380" s="1028"/>
      <c r="J380" s="1028"/>
      <c r="K380" s="1029"/>
      <c r="L380" s="487" t="str">
        <f>CLEAN(様式６!B50)</f>
        <v>⑵</v>
      </c>
      <c r="M380" s="721" t="str">
        <f>SUBSTITUTE(様式６!$I$50,"記入","入力")</f>
        <v>ＩＳＯ１４００１又はエコアクション２１の認証取得登録証の写しを提出　→　１を入力（該当しない場合２を入力）</v>
      </c>
      <c r="N380" s="721"/>
      <c r="O380" s="721"/>
      <c r="P380" s="721"/>
      <c r="Q380" s="721"/>
      <c r="R380" s="721"/>
      <c r="S380" s="721"/>
      <c r="T380" s="721"/>
      <c r="U380" s="721"/>
      <c r="V380" s="721"/>
      <c r="W380" s="721"/>
      <c r="X380" s="1350"/>
      <c r="Y380" s="1350"/>
      <c r="Z380" s="1350"/>
      <c r="AA380" s="1350"/>
      <c r="AB380" s="1350"/>
      <c r="AC380" s="1350"/>
      <c r="AD380" s="1350"/>
      <c r="AE380" s="1350"/>
      <c r="AF380" s="1350"/>
      <c r="AG380" s="1350"/>
      <c r="AH380" s="1350"/>
      <c r="AI380" s="1350"/>
      <c r="AJ380" s="1350"/>
      <c r="AK380" s="1350"/>
      <c r="AL380" s="1351"/>
      <c r="AM380" s="135"/>
      <c r="AN380" s="135"/>
      <c r="AO380" s="50"/>
      <c r="AP380" s="50"/>
      <c r="AQ380" s="51"/>
      <c r="AR380" s="160" t="s">
        <v>1004</v>
      </c>
      <c r="AS380" s="40"/>
      <c r="AT380" s="41" t="str">
        <f>IF(X381=$E$519,1,IF(X381=$E$520,2,""))</f>
        <v/>
      </c>
      <c r="AU380" s="440" t="str">
        <f>IF(AND(X381&lt;&gt;"",$AT$376="有"),AT380," ")</f>
        <v xml:space="preserve"> </v>
      </c>
      <c r="AV380" s="171"/>
      <c r="AW380" s="219" t="s">
        <v>949</v>
      </c>
      <c r="AX380" s="42"/>
      <c r="AY380" s="42"/>
      <c r="AZ380" s="42"/>
      <c r="BA380" s="42"/>
      <c r="BB380" s="537"/>
    </row>
    <row r="381" spans="1:54" s="63" customFormat="1" ht="28.15" customHeight="1">
      <c r="A381" s="50"/>
      <c r="B381" s="969"/>
      <c r="C381" s="970"/>
      <c r="D381" s="970"/>
      <c r="E381" s="970"/>
      <c r="F381" s="970"/>
      <c r="G381" s="970"/>
      <c r="H381" s="970"/>
      <c r="I381" s="970"/>
      <c r="J381" s="970"/>
      <c r="K381" s="971"/>
      <c r="L381" s="1036" t="s">
        <v>1375</v>
      </c>
      <c r="M381" s="1037"/>
      <c r="N381" s="1037"/>
      <c r="O381" s="1037"/>
      <c r="P381" s="1037"/>
      <c r="Q381" s="1037"/>
      <c r="R381" s="1037"/>
      <c r="S381" s="1037"/>
      <c r="T381" s="1037"/>
      <c r="U381" s="1037"/>
      <c r="V381" s="1037"/>
      <c r="W381" s="1038"/>
      <c r="X381" s="1343"/>
      <c r="Y381" s="1344"/>
      <c r="Z381" s="1345"/>
      <c r="AA381" s="1346"/>
      <c r="AB381" s="139" t="str">
        <f>IF(AND(X381="",X382&lt;&gt;""),"←選択してください(ISO9001)","")</f>
        <v/>
      </c>
      <c r="AL381" s="131"/>
      <c r="AM381" s="131"/>
      <c r="AN381" s="131"/>
      <c r="AO381" s="50"/>
      <c r="AP381" s="50"/>
      <c r="AQ381" s="51"/>
      <c r="AR381" s="160" t="s">
        <v>1306</v>
      </c>
      <c r="AS381" s="40"/>
      <c r="AT381" s="41" t="str">
        <f>IF(X382=$E$519,1,IF(X382=$E$520,2,""))</f>
        <v/>
      </c>
      <c r="AU381" s="440" t="str">
        <f>IF(AND(X382&lt;&gt;"",$AT$376="有"),AT381," ")</f>
        <v xml:space="preserve"> </v>
      </c>
      <c r="AV381" s="171"/>
      <c r="AW381" s="219" t="s">
        <v>950</v>
      </c>
      <c r="AX381" s="42"/>
      <c r="AY381" s="42"/>
      <c r="AZ381" s="42"/>
      <c r="BA381" s="42"/>
      <c r="BB381" s="537"/>
    </row>
    <row r="382" spans="1:54" s="63" customFormat="1" ht="28.15" customHeight="1" thickBot="1">
      <c r="A382" s="50"/>
      <c r="B382" s="1033"/>
      <c r="C382" s="1034"/>
      <c r="D382" s="1034"/>
      <c r="E382" s="1034"/>
      <c r="F382" s="1034"/>
      <c r="G382" s="1034"/>
      <c r="H382" s="1034"/>
      <c r="I382" s="1034"/>
      <c r="J382" s="1034"/>
      <c r="K382" s="1035"/>
      <c r="L382" s="977" t="s">
        <v>1376</v>
      </c>
      <c r="M382" s="977"/>
      <c r="N382" s="977"/>
      <c r="O382" s="977"/>
      <c r="P382" s="977"/>
      <c r="Q382" s="977"/>
      <c r="R382" s="977"/>
      <c r="S382" s="977"/>
      <c r="T382" s="977"/>
      <c r="U382" s="977"/>
      <c r="V382" s="977"/>
      <c r="W382" s="978"/>
      <c r="X382" s="1347"/>
      <c r="Y382" s="1348"/>
      <c r="Z382" s="1348"/>
      <c r="AA382" s="1349"/>
      <c r="AB382" s="644" t="str">
        <f>IF(AND(X381&lt;&gt;"",X382=""),"←選択してください(ISO14001等)","")</f>
        <v/>
      </c>
      <c r="AC382" s="81"/>
      <c r="AD382" s="81"/>
      <c r="AE382" s="85"/>
      <c r="AF382" s="108"/>
      <c r="AG382" s="108"/>
      <c r="AH382" s="81"/>
      <c r="AI382" s="81"/>
      <c r="AJ382" s="81"/>
      <c r="AK382" s="81"/>
      <c r="AL382" s="81"/>
      <c r="AM382" s="81"/>
      <c r="AN382" s="81"/>
      <c r="AO382" s="50"/>
      <c r="AP382" s="50"/>
      <c r="AQ382" s="51"/>
      <c r="AR382" s="160" t="s">
        <v>1004</v>
      </c>
      <c r="AS382" s="40"/>
      <c r="AT382" s="41"/>
      <c r="AU382" s="151"/>
      <c r="AV382" s="171"/>
      <c r="AW382" s="219"/>
      <c r="AX382" s="42"/>
      <c r="AY382" s="42"/>
      <c r="AZ382" s="42"/>
      <c r="BA382" s="42"/>
      <c r="BB382" s="537"/>
    </row>
    <row r="383" spans="1:54" s="63" customFormat="1" ht="28.15" customHeight="1" thickBot="1">
      <c r="A383" s="50"/>
      <c r="B383" s="647"/>
      <c r="C383" s="647"/>
      <c r="D383" s="647"/>
      <c r="E383" s="647"/>
      <c r="F383" s="647"/>
      <c r="G383" s="647"/>
      <c r="H383" s="647"/>
      <c r="I383" s="647"/>
      <c r="J383" s="647"/>
      <c r="K383" s="647"/>
      <c r="L383" s="648"/>
      <c r="M383" s="645"/>
      <c r="N383" s="646"/>
      <c r="O383" s="646"/>
      <c r="P383" s="646"/>
      <c r="Q383" s="646"/>
      <c r="R383" s="646"/>
      <c r="S383" s="646"/>
      <c r="T383" s="646"/>
      <c r="U383" s="646"/>
      <c r="V383" s="646"/>
      <c r="W383" s="646"/>
      <c r="X383" s="646"/>
      <c r="Y383" s="646"/>
      <c r="Z383" s="646"/>
      <c r="AA383" s="646"/>
      <c r="AB383" s="646"/>
      <c r="AC383" s="646"/>
      <c r="AD383" s="646"/>
      <c r="AE383" s="646"/>
      <c r="AF383" s="646"/>
      <c r="AG383" s="646"/>
      <c r="AH383" s="646"/>
      <c r="AI383" s="646"/>
      <c r="AJ383" s="646"/>
      <c r="AK383" s="646"/>
      <c r="AL383" s="646"/>
      <c r="AM383" s="135"/>
      <c r="AN383" s="135"/>
      <c r="AO383" s="50"/>
      <c r="AP383" s="50"/>
      <c r="AQ383" s="51"/>
      <c r="AR383" s="160" t="s">
        <v>1004</v>
      </c>
      <c r="AS383" s="40"/>
      <c r="AT383" s="41"/>
      <c r="AU383" s="151"/>
      <c r="AV383" s="171"/>
      <c r="AW383" s="219"/>
      <c r="AX383" s="42"/>
      <c r="AY383" s="42"/>
      <c r="AZ383" s="42"/>
      <c r="BA383" s="42"/>
      <c r="BB383" s="537"/>
    </row>
    <row r="384" spans="1:54" s="63" customFormat="1" ht="28.15" customHeight="1">
      <c r="A384" s="50"/>
      <c r="B384" s="950" t="str">
        <f>様式６!B53</f>
        <v>④障害者雇用状況</v>
      </c>
      <c r="C384" s="951"/>
      <c r="D384" s="951"/>
      <c r="E384" s="951"/>
      <c r="F384" s="951"/>
      <c r="G384" s="951"/>
      <c r="H384" s="951"/>
      <c r="I384" s="951"/>
      <c r="J384" s="951"/>
      <c r="K384" s="952"/>
      <c r="L384" s="959" t="str">
        <f>SUBSTITUTE(様式６!B55,"記入","入力")</f>
        <v>　次のいずれかに該当する　　→　１を入力（該当しない場合２を入力）</v>
      </c>
      <c r="M384" s="960"/>
      <c r="N384" s="960"/>
      <c r="O384" s="960"/>
      <c r="P384" s="960"/>
      <c r="Q384" s="960"/>
      <c r="R384" s="960"/>
      <c r="S384" s="960"/>
      <c r="T384" s="960"/>
      <c r="U384" s="960"/>
      <c r="V384" s="960"/>
      <c r="W384" s="960"/>
      <c r="X384" s="960"/>
      <c r="Y384" s="960"/>
      <c r="Z384" s="960"/>
      <c r="AA384" s="960"/>
      <c r="AB384" s="960"/>
      <c r="AC384" s="960"/>
      <c r="AD384" s="960"/>
      <c r="AE384" s="960"/>
      <c r="AF384" s="960"/>
      <c r="AG384" s="960"/>
      <c r="AH384" s="960"/>
      <c r="AI384" s="960"/>
      <c r="AJ384" s="960"/>
      <c r="AK384" s="960"/>
      <c r="AL384" s="961"/>
      <c r="AM384" s="135"/>
      <c r="AN384" s="135"/>
      <c r="AO384" s="50"/>
      <c r="AP384" s="50"/>
      <c r="AQ384" s="51"/>
      <c r="AR384" s="160" t="s">
        <v>1004</v>
      </c>
      <c r="AS384" s="40"/>
      <c r="AT384" s="41"/>
      <c r="AU384" s="151"/>
      <c r="AV384" s="171"/>
      <c r="AW384" s="219"/>
      <c r="AX384" s="42"/>
      <c r="AY384" s="42"/>
      <c r="AZ384" s="42"/>
      <c r="BA384" s="42"/>
      <c r="BB384" s="537"/>
    </row>
    <row r="385" spans="1:54" s="63" customFormat="1" ht="28.15" customHeight="1">
      <c r="A385" s="50"/>
      <c r="B385" s="953"/>
      <c r="C385" s="954"/>
      <c r="D385" s="954"/>
      <c r="E385" s="954"/>
      <c r="F385" s="954"/>
      <c r="G385" s="954"/>
      <c r="H385" s="954"/>
      <c r="I385" s="954"/>
      <c r="J385" s="954"/>
      <c r="K385" s="955"/>
      <c r="L385" s="655"/>
      <c r="M385" s="656" t="str">
        <f>様式６!B56</f>
        <v>①</v>
      </c>
      <c r="N385" s="1013" t="str">
        <f>様式６!D56</f>
        <v xml:space="preserve">障害者雇用状況報告書の提出義務があり、報告書における障害者の不足数が０人。
</v>
      </c>
      <c r="O385" s="1013"/>
      <c r="P385" s="1013"/>
      <c r="Q385" s="1013"/>
      <c r="R385" s="1013"/>
      <c r="S385" s="1013"/>
      <c r="T385" s="1013"/>
      <c r="U385" s="1013"/>
      <c r="V385" s="1013"/>
      <c r="W385" s="1013"/>
      <c r="X385" s="1013"/>
      <c r="Y385" s="1013"/>
      <c r="Z385" s="1013"/>
      <c r="AA385" s="1013"/>
      <c r="AB385" s="1013"/>
      <c r="AC385" s="1013"/>
      <c r="AD385" s="1013"/>
      <c r="AE385" s="1013"/>
      <c r="AF385" s="1013"/>
      <c r="AG385" s="1013"/>
      <c r="AH385" s="1013"/>
      <c r="AI385" s="1013"/>
      <c r="AJ385" s="1013"/>
      <c r="AK385" s="1013"/>
      <c r="AL385" s="1014"/>
      <c r="AM385" s="135"/>
      <c r="AN385" s="135"/>
      <c r="AO385" s="50"/>
      <c r="AP385" s="50"/>
      <c r="AQ385" s="51"/>
      <c r="AR385" s="160" t="s">
        <v>1004</v>
      </c>
      <c r="AS385" s="40"/>
      <c r="AT385" s="41"/>
      <c r="AU385" s="151"/>
      <c r="AV385" s="171"/>
      <c r="AW385" s="219"/>
      <c r="AX385" s="42"/>
      <c r="AY385" s="42"/>
      <c r="AZ385" s="42"/>
      <c r="BA385" s="42"/>
      <c r="BB385" s="537"/>
    </row>
    <row r="386" spans="1:54" s="63" customFormat="1" ht="28.15" customHeight="1" thickBot="1">
      <c r="A386" s="50"/>
      <c r="B386" s="953"/>
      <c r="C386" s="954"/>
      <c r="D386" s="954"/>
      <c r="E386" s="954"/>
      <c r="F386" s="954"/>
      <c r="G386" s="954"/>
      <c r="H386" s="954"/>
      <c r="I386" s="954"/>
      <c r="J386" s="954"/>
      <c r="K386" s="955"/>
      <c r="L386" s="656"/>
      <c r="M386" s="657" t="str">
        <f>様式６!B58</f>
        <v>②</v>
      </c>
      <c r="N386" s="962" t="str">
        <f>様式６!D58</f>
        <v>障害者雇用状況報告書の提出義務はないが、障害者を1人以上雇用しており、障害者雇用の証明書（委託様式９）を提出</v>
      </c>
      <c r="O386" s="962"/>
      <c r="P386" s="962"/>
      <c r="Q386" s="962"/>
      <c r="R386" s="962"/>
      <c r="S386" s="962"/>
      <c r="T386" s="962"/>
      <c r="U386" s="962"/>
      <c r="V386" s="962"/>
      <c r="W386" s="962"/>
      <c r="X386" s="962"/>
      <c r="Y386" s="962"/>
      <c r="Z386" s="962"/>
      <c r="AA386" s="962"/>
      <c r="AB386" s="962"/>
      <c r="AC386" s="962"/>
      <c r="AD386" s="962"/>
      <c r="AE386" s="962"/>
      <c r="AF386" s="962"/>
      <c r="AG386" s="962"/>
      <c r="AH386" s="962"/>
      <c r="AI386" s="962"/>
      <c r="AJ386" s="962"/>
      <c r="AK386" s="962"/>
      <c r="AL386" s="963"/>
      <c r="AM386" s="87"/>
      <c r="AN386" s="87"/>
      <c r="AO386" s="50"/>
      <c r="AP386" s="50"/>
      <c r="AQ386" s="51"/>
      <c r="AR386" s="160" t="s">
        <v>1004</v>
      </c>
      <c r="AS386" s="40"/>
      <c r="AT386" s="41"/>
      <c r="AU386" s="151"/>
      <c r="AV386" s="171"/>
      <c r="AW386" s="219"/>
      <c r="AX386" s="42"/>
      <c r="AY386" s="42"/>
      <c r="AZ386" s="42"/>
      <c r="BA386" s="42"/>
      <c r="BB386" s="537"/>
    </row>
    <row r="387" spans="1:54" s="63" customFormat="1" ht="28.15" customHeight="1" thickBot="1">
      <c r="A387" s="50"/>
      <c r="B387" s="956"/>
      <c r="C387" s="957"/>
      <c r="D387" s="957"/>
      <c r="E387" s="957"/>
      <c r="F387" s="957"/>
      <c r="G387" s="957"/>
      <c r="H387" s="957"/>
      <c r="I387" s="957"/>
      <c r="J387" s="957"/>
      <c r="K387" s="958"/>
      <c r="L387" s="1002"/>
      <c r="M387" s="1002"/>
      <c r="N387" s="1002"/>
      <c r="O387" s="1003"/>
      <c r="P387" s="489"/>
      <c r="Q387" s="437"/>
      <c r="R387" s="437"/>
      <c r="S387" s="437"/>
      <c r="T387" s="437"/>
      <c r="U387" s="437"/>
      <c r="V387" s="437"/>
      <c r="W387" s="437"/>
      <c r="X387" s="437"/>
      <c r="Y387" s="437"/>
      <c r="Z387" s="437"/>
      <c r="AA387" s="437"/>
      <c r="AB387" s="437"/>
      <c r="AC387" s="437"/>
      <c r="AD387" s="437"/>
      <c r="AE387" s="437"/>
      <c r="AF387" s="437"/>
      <c r="AG387" s="437"/>
      <c r="AH387" s="437"/>
      <c r="AI387" s="437"/>
      <c r="AJ387" s="437"/>
      <c r="AK387" s="437"/>
      <c r="AL387" s="437"/>
      <c r="AM387" s="87"/>
      <c r="AN387" s="87"/>
      <c r="AO387" s="50"/>
      <c r="AP387" s="50"/>
      <c r="AQ387" s="51"/>
      <c r="AR387" s="160" t="s">
        <v>1004</v>
      </c>
      <c r="AS387" s="40"/>
      <c r="AT387" s="41" t="str">
        <f>IF(L387=$E$519,1,IF(L387=$E$520,2,""))</f>
        <v/>
      </c>
      <c r="AU387" s="440" t="str">
        <f>IF(AND(L387&lt;&gt;"",$AT$376="有"),AT387," ")</f>
        <v xml:space="preserve"> </v>
      </c>
      <c r="AV387" s="171"/>
      <c r="AW387" s="219" t="s">
        <v>948</v>
      </c>
      <c r="AX387" s="42"/>
      <c r="AY387" s="42"/>
      <c r="AZ387" s="42"/>
      <c r="BA387" s="42"/>
      <c r="BB387" s="537"/>
    </row>
    <row r="388" spans="1:54" s="63" customFormat="1" ht="28.15" customHeight="1" thickBot="1">
      <c r="A388" s="50"/>
      <c r="B388" s="65"/>
      <c r="C388" s="65"/>
      <c r="D388" s="96"/>
      <c r="E388" s="96"/>
      <c r="F388" s="96"/>
      <c r="G388" s="96"/>
      <c r="H388" s="96"/>
      <c r="I388" s="81"/>
      <c r="J388" s="81"/>
      <c r="K388" s="85"/>
      <c r="L388" s="108"/>
      <c r="M388" s="108"/>
      <c r="N388" s="81"/>
      <c r="O388" s="81"/>
      <c r="P388" s="81"/>
      <c r="Q388" s="81"/>
      <c r="R388" s="81"/>
      <c r="S388" s="81"/>
      <c r="T388" s="81"/>
      <c r="U388" s="85"/>
      <c r="V388" s="108"/>
      <c r="W388" s="108"/>
      <c r="X388" s="81"/>
      <c r="Y388" s="81"/>
      <c r="Z388" s="81"/>
      <c r="AA388" s="81"/>
      <c r="AB388" s="81"/>
      <c r="AC388" s="81"/>
      <c r="AD388" s="81"/>
      <c r="AE388" s="85"/>
      <c r="AF388" s="108"/>
      <c r="AG388" s="108"/>
      <c r="AH388" s="81"/>
      <c r="AI388" s="81"/>
      <c r="AJ388" s="81"/>
      <c r="AK388" s="81"/>
      <c r="AL388" s="81"/>
      <c r="AM388" s="81"/>
      <c r="AN388" s="81"/>
      <c r="AO388" s="50"/>
      <c r="AP388" s="50"/>
      <c r="AQ388" s="51"/>
      <c r="AR388" s="160" t="s">
        <v>1004</v>
      </c>
      <c r="AS388" s="40"/>
      <c r="AT388" s="41"/>
      <c r="AU388" s="151"/>
      <c r="AV388" s="171"/>
      <c r="AW388" s="219"/>
      <c r="AX388" s="42"/>
      <c r="AY388" s="42"/>
      <c r="AZ388" s="42"/>
      <c r="BA388" s="42"/>
      <c r="BB388" s="537"/>
    </row>
    <row r="389" spans="1:54" s="63" customFormat="1" ht="28.15" customHeight="1">
      <c r="A389" s="50"/>
      <c r="B389" s="1075" t="str">
        <f>様式６!B62</f>
        <v>⑤子育て支援（次世代育成支援対策推進法）</v>
      </c>
      <c r="C389" s="1076"/>
      <c r="D389" s="1076"/>
      <c r="E389" s="1076"/>
      <c r="F389" s="1076"/>
      <c r="G389" s="1076"/>
      <c r="H389" s="1076"/>
      <c r="I389" s="1076"/>
      <c r="J389" s="1076"/>
      <c r="K389" s="1077"/>
      <c r="L389" s="964" t="str">
        <f>SUBSTITUTE(様式６!B64,"記入","入力")</f>
        <v>　次のいずれかに該当する　　→　１を入力（該当しない場合２を入力）</v>
      </c>
      <c r="M389" s="965"/>
      <c r="N389" s="965"/>
      <c r="O389" s="965"/>
      <c r="P389" s="965"/>
      <c r="Q389" s="965"/>
      <c r="R389" s="965"/>
      <c r="S389" s="965"/>
      <c r="T389" s="965"/>
      <c r="U389" s="965"/>
      <c r="V389" s="965"/>
      <c r="W389" s="965"/>
      <c r="X389" s="965"/>
      <c r="Y389" s="965"/>
      <c r="Z389" s="965"/>
      <c r="AA389" s="965"/>
      <c r="AB389" s="965"/>
      <c r="AC389" s="965"/>
      <c r="AD389" s="965"/>
      <c r="AE389" s="965"/>
      <c r="AF389" s="965"/>
      <c r="AG389" s="965"/>
      <c r="AH389" s="965"/>
      <c r="AI389" s="965"/>
      <c r="AJ389" s="965"/>
      <c r="AK389" s="965"/>
      <c r="AL389" s="966"/>
      <c r="AM389" s="135"/>
      <c r="AN389" s="135"/>
      <c r="AO389" s="50"/>
      <c r="AP389" s="50"/>
      <c r="AQ389" s="51"/>
      <c r="AR389" s="160" t="s">
        <v>1004</v>
      </c>
      <c r="AS389" s="40"/>
      <c r="AT389" s="41"/>
      <c r="AU389" s="151"/>
      <c r="AV389" s="171"/>
      <c r="AW389" s="219"/>
      <c r="AX389" s="42"/>
      <c r="AY389" s="42"/>
      <c r="AZ389" s="42"/>
      <c r="BA389" s="42"/>
      <c r="BB389" s="537"/>
    </row>
    <row r="390" spans="1:54" s="63" customFormat="1" ht="28.15" customHeight="1">
      <c r="A390" s="50"/>
      <c r="B390" s="1078"/>
      <c r="C390" s="1079"/>
      <c r="D390" s="1079"/>
      <c r="E390" s="1079"/>
      <c r="F390" s="1079"/>
      <c r="G390" s="1079"/>
      <c r="H390" s="1079"/>
      <c r="I390" s="1079"/>
      <c r="J390" s="1079"/>
      <c r="K390" s="1080"/>
      <c r="L390" s="430"/>
      <c r="M390" s="658" t="str">
        <f>様式６!B65</f>
        <v>①</v>
      </c>
      <c r="N390" s="982" t="str">
        <f>様式６!D65</f>
        <v>[従業員100人以下]次世代育成支援対策推進法に基づく一般事業主行動計画策定・変更届の写し又は基準適合一般事業主認定通知書（くるみん認定等）の写しを提出</v>
      </c>
      <c r="O390" s="983"/>
      <c r="P390" s="983"/>
      <c r="Q390" s="983"/>
      <c r="R390" s="983"/>
      <c r="S390" s="983"/>
      <c r="T390" s="983"/>
      <c r="U390" s="983"/>
      <c r="V390" s="983"/>
      <c r="W390" s="983"/>
      <c r="X390" s="983"/>
      <c r="Y390" s="983"/>
      <c r="Z390" s="983"/>
      <c r="AA390" s="983"/>
      <c r="AB390" s="983"/>
      <c r="AC390" s="983"/>
      <c r="AD390" s="983"/>
      <c r="AE390" s="983"/>
      <c r="AF390" s="983"/>
      <c r="AG390" s="983"/>
      <c r="AH390" s="983"/>
      <c r="AI390" s="983"/>
      <c r="AJ390" s="983"/>
      <c r="AK390" s="983"/>
      <c r="AL390" s="984"/>
      <c r="AM390" s="135"/>
      <c r="AN390" s="135"/>
      <c r="AO390" s="50"/>
      <c r="AP390" s="50"/>
      <c r="AQ390" s="51"/>
      <c r="AR390" s="160" t="s">
        <v>1004</v>
      </c>
      <c r="AS390" s="40"/>
      <c r="AT390" s="41"/>
      <c r="AU390" s="151"/>
      <c r="AV390" s="171"/>
      <c r="AW390" s="219"/>
      <c r="AX390" s="42"/>
      <c r="AY390" s="42"/>
      <c r="AZ390" s="42"/>
      <c r="BA390" s="42"/>
      <c r="BB390" s="537"/>
    </row>
    <row r="391" spans="1:54" s="63" customFormat="1" ht="28.15" customHeight="1">
      <c r="A391" s="550"/>
      <c r="B391" s="1078"/>
      <c r="C391" s="1079"/>
      <c r="D391" s="1079"/>
      <c r="E391" s="1079"/>
      <c r="F391" s="1079"/>
      <c r="G391" s="1079"/>
      <c r="H391" s="1079"/>
      <c r="I391" s="1079"/>
      <c r="J391" s="1079"/>
      <c r="K391" s="1080"/>
      <c r="L391" s="551"/>
      <c r="M391" s="648"/>
      <c r="N391" s="985"/>
      <c r="O391" s="985"/>
      <c r="P391" s="985"/>
      <c r="Q391" s="985"/>
      <c r="R391" s="985"/>
      <c r="S391" s="985"/>
      <c r="T391" s="985"/>
      <c r="U391" s="985"/>
      <c r="V391" s="985"/>
      <c r="W391" s="985"/>
      <c r="X391" s="985"/>
      <c r="Y391" s="985"/>
      <c r="Z391" s="985"/>
      <c r="AA391" s="985"/>
      <c r="AB391" s="985"/>
      <c r="AC391" s="985"/>
      <c r="AD391" s="985"/>
      <c r="AE391" s="985"/>
      <c r="AF391" s="985"/>
      <c r="AG391" s="985"/>
      <c r="AH391" s="985"/>
      <c r="AI391" s="985"/>
      <c r="AJ391" s="985"/>
      <c r="AK391" s="985"/>
      <c r="AL391" s="986"/>
      <c r="AM391" s="135"/>
      <c r="AN391" s="135"/>
      <c r="AO391" s="550"/>
      <c r="AP391" s="550"/>
      <c r="AQ391" s="51"/>
      <c r="AR391" s="160" t="s">
        <v>1004</v>
      </c>
      <c r="AS391" s="40"/>
      <c r="AT391" s="41"/>
      <c r="AU391" s="151"/>
      <c r="AV391" s="171"/>
      <c r="AW391" s="219"/>
      <c r="AX391" s="42"/>
      <c r="AY391" s="42"/>
      <c r="AZ391" s="42"/>
      <c r="BA391" s="42"/>
      <c r="BB391" s="537"/>
    </row>
    <row r="392" spans="1:54" s="63" customFormat="1" ht="28.15" customHeight="1">
      <c r="A392" s="50"/>
      <c r="B392" s="1078"/>
      <c r="C392" s="1079"/>
      <c r="D392" s="1079"/>
      <c r="E392" s="1079"/>
      <c r="F392" s="1079"/>
      <c r="G392" s="1079"/>
      <c r="H392" s="1079"/>
      <c r="I392" s="1079"/>
      <c r="J392" s="1079"/>
      <c r="K392" s="1080"/>
      <c r="L392" s="430"/>
      <c r="M392" s="659" t="str">
        <f>様式６!B68</f>
        <v>②</v>
      </c>
      <c r="N392" s="982" t="str">
        <f>様式６!D68</f>
        <v>[従業員101人以上]基準適合一般事業主認定通知書（くるみん認定等）の写しを提出</v>
      </c>
      <c r="O392" s="982"/>
      <c r="P392" s="982"/>
      <c r="Q392" s="982"/>
      <c r="R392" s="982"/>
      <c r="S392" s="982"/>
      <c r="T392" s="982"/>
      <c r="U392" s="982"/>
      <c r="V392" s="982"/>
      <c r="W392" s="982"/>
      <c r="X392" s="982"/>
      <c r="Y392" s="982"/>
      <c r="Z392" s="982"/>
      <c r="AA392" s="982"/>
      <c r="AB392" s="982"/>
      <c r="AC392" s="982"/>
      <c r="AD392" s="982"/>
      <c r="AE392" s="982"/>
      <c r="AF392" s="982"/>
      <c r="AG392" s="982"/>
      <c r="AH392" s="982"/>
      <c r="AI392" s="982"/>
      <c r="AJ392" s="982"/>
      <c r="AK392" s="982"/>
      <c r="AL392" s="987"/>
      <c r="AM392" s="135"/>
      <c r="AN392" s="135"/>
      <c r="AO392" s="50"/>
      <c r="AP392" s="50"/>
      <c r="AQ392" s="51"/>
      <c r="AR392" s="160" t="s">
        <v>1004</v>
      </c>
      <c r="AS392" s="40"/>
      <c r="AT392" s="41"/>
      <c r="AU392" s="151"/>
      <c r="AV392" s="171"/>
      <c r="AW392" s="219"/>
      <c r="AX392" s="42"/>
      <c r="AY392" s="42"/>
      <c r="AZ392" s="42"/>
      <c r="BA392" s="42"/>
      <c r="BB392" s="537"/>
    </row>
    <row r="393" spans="1:54" s="63" customFormat="1" ht="28.15" customHeight="1" thickBot="1">
      <c r="A393" s="50"/>
      <c r="B393" s="1078"/>
      <c r="C393" s="1079"/>
      <c r="D393" s="1079"/>
      <c r="E393" s="1079"/>
      <c r="F393" s="1079"/>
      <c r="G393" s="1079"/>
      <c r="H393" s="1079"/>
      <c r="I393" s="1079"/>
      <c r="J393" s="1079"/>
      <c r="K393" s="1080"/>
      <c r="L393" s="428"/>
      <c r="M393" s="487"/>
      <c r="N393" s="985"/>
      <c r="O393" s="985"/>
      <c r="P393" s="985"/>
      <c r="Q393" s="985"/>
      <c r="R393" s="985"/>
      <c r="S393" s="985"/>
      <c r="T393" s="985"/>
      <c r="U393" s="985"/>
      <c r="V393" s="985"/>
      <c r="W393" s="985"/>
      <c r="X393" s="985"/>
      <c r="Y393" s="985"/>
      <c r="Z393" s="985"/>
      <c r="AA393" s="985"/>
      <c r="AB393" s="985"/>
      <c r="AC393" s="985"/>
      <c r="AD393" s="985"/>
      <c r="AE393" s="985"/>
      <c r="AF393" s="985"/>
      <c r="AG393" s="985"/>
      <c r="AH393" s="985"/>
      <c r="AI393" s="985"/>
      <c r="AJ393" s="985"/>
      <c r="AK393" s="985"/>
      <c r="AL393" s="986"/>
      <c r="AM393" s="135"/>
      <c r="AN393" s="135"/>
      <c r="AO393" s="50"/>
      <c r="AP393" s="50"/>
      <c r="AQ393" s="51"/>
      <c r="AR393" s="160" t="s">
        <v>1004</v>
      </c>
      <c r="AS393" s="40"/>
      <c r="AT393" s="41"/>
      <c r="AU393" s="151"/>
      <c r="AV393" s="171"/>
      <c r="AW393" s="219"/>
      <c r="AX393" s="42"/>
      <c r="AY393" s="42"/>
      <c r="AZ393" s="42"/>
      <c r="BA393" s="42"/>
      <c r="BB393" s="537"/>
    </row>
    <row r="394" spans="1:54" s="63" customFormat="1" ht="28.15" customHeight="1" thickBot="1">
      <c r="A394" s="50"/>
      <c r="B394" s="1081"/>
      <c r="C394" s="1082"/>
      <c r="D394" s="1082"/>
      <c r="E394" s="1082"/>
      <c r="F394" s="1082"/>
      <c r="G394" s="1082"/>
      <c r="H394" s="1082"/>
      <c r="I394" s="1082"/>
      <c r="J394" s="1082"/>
      <c r="K394" s="1083"/>
      <c r="L394" s="1002"/>
      <c r="M394" s="1002"/>
      <c r="N394" s="1002"/>
      <c r="O394" s="1003"/>
      <c r="P394" s="489"/>
      <c r="Q394" s="437"/>
      <c r="R394" s="437"/>
      <c r="S394" s="437"/>
      <c r="T394" s="437"/>
      <c r="U394" s="437"/>
      <c r="V394" s="437"/>
      <c r="W394" s="437"/>
      <c r="X394" s="437"/>
      <c r="Y394" s="437"/>
      <c r="Z394" s="437"/>
      <c r="AA394" s="437"/>
      <c r="AB394" s="437"/>
      <c r="AC394" s="437"/>
      <c r="AD394" s="437"/>
      <c r="AE394" s="437"/>
      <c r="AF394" s="437"/>
      <c r="AG394" s="437"/>
      <c r="AH394" s="437"/>
      <c r="AI394" s="437"/>
      <c r="AJ394" s="437"/>
      <c r="AK394" s="437"/>
      <c r="AL394" s="437"/>
      <c r="AM394" s="135"/>
      <c r="AN394" s="135"/>
      <c r="AO394" s="50"/>
      <c r="AP394" s="50"/>
      <c r="AQ394" s="51"/>
      <c r="AR394" s="160" t="s">
        <v>1004</v>
      </c>
      <c r="AS394" s="40"/>
      <c r="AT394" s="41" t="str">
        <f>IF(L394=$E$519,1,IF(L394=$E$520,2,""))</f>
        <v/>
      </c>
      <c r="AU394" s="440" t="str">
        <f>IF(AND(L394&lt;&gt;"",$AT$376="有"),AT394," ")</f>
        <v xml:space="preserve"> </v>
      </c>
      <c r="AV394" s="171"/>
      <c r="AW394" s="219" t="s">
        <v>948</v>
      </c>
      <c r="AX394" s="42"/>
      <c r="AY394" s="42"/>
      <c r="AZ394" s="42"/>
      <c r="BA394" s="42"/>
      <c r="BB394" s="537"/>
    </row>
    <row r="395" spans="1:54" s="63" customFormat="1" ht="28.15" customHeight="1" thickBot="1">
      <c r="A395" s="483"/>
      <c r="B395" s="65"/>
      <c r="C395" s="65"/>
      <c r="D395" s="96"/>
      <c r="E395" s="96"/>
      <c r="F395" s="96"/>
      <c r="G395" s="96"/>
      <c r="H395" s="96"/>
      <c r="I395" s="487"/>
      <c r="J395" s="487"/>
      <c r="K395" s="484"/>
      <c r="L395" s="486"/>
      <c r="M395" s="486"/>
      <c r="N395" s="487"/>
      <c r="O395" s="487"/>
      <c r="P395" s="487"/>
      <c r="Q395" s="487"/>
      <c r="R395" s="487"/>
      <c r="S395" s="487"/>
      <c r="T395" s="487"/>
      <c r="U395" s="484"/>
      <c r="V395" s="486"/>
      <c r="W395" s="486"/>
      <c r="X395" s="487"/>
      <c r="Y395" s="487"/>
      <c r="Z395" s="487"/>
      <c r="AA395" s="487"/>
      <c r="AB395" s="487"/>
      <c r="AC395" s="487"/>
      <c r="AD395" s="487"/>
      <c r="AE395" s="484"/>
      <c r="AF395" s="486"/>
      <c r="AG395" s="486"/>
      <c r="AH395" s="487"/>
      <c r="AI395" s="487"/>
      <c r="AJ395" s="487"/>
      <c r="AK395" s="487"/>
      <c r="AL395" s="487"/>
      <c r="AM395" s="487"/>
      <c r="AN395" s="487"/>
      <c r="AO395" s="483"/>
      <c r="AP395" s="483"/>
      <c r="AQ395" s="51"/>
      <c r="AR395" s="160" t="s">
        <v>1004</v>
      </c>
      <c r="AS395" s="40"/>
      <c r="AT395" s="41"/>
      <c r="AU395" s="151"/>
      <c r="AV395" s="171"/>
      <c r="AW395" s="219"/>
      <c r="AX395" s="42"/>
      <c r="AY395" s="42"/>
      <c r="AZ395" s="42"/>
      <c r="BA395" s="42"/>
      <c r="BB395" s="537"/>
    </row>
    <row r="396" spans="1:54" s="63" customFormat="1" ht="28.15" customHeight="1">
      <c r="A396" s="483"/>
      <c r="B396" s="1075" t="str">
        <f>様式６!B71</f>
        <v>⑥女性の活躍推進（女性の職業生活における活躍の推進に関する法律）</v>
      </c>
      <c r="C396" s="1076"/>
      <c r="D396" s="1076"/>
      <c r="E396" s="1076"/>
      <c r="F396" s="1076"/>
      <c r="G396" s="1076"/>
      <c r="H396" s="1076"/>
      <c r="I396" s="1076"/>
      <c r="J396" s="1076"/>
      <c r="K396" s="1077"/>
      <c r="L396" s="964" t="str">
        <f>SUBSTITUTE(様式６!B73,"記入","入力")</f>
        <v>　次のいずれかに該当する　　→　１を入力（該当しない場合２を入力）</v>
      </c>
      <c r="M396" s="988"/>
      <c r="N396" s="988"/>
      <c r="O396" s="988"/>
      <c r="P396" s="988"/>
      <c r="Q396" s="988"/>
      <c r="R396" s="988"/>
      <c r="S396" s="988"/>
      <c r="T396" s="988"/>
      <c r="U396" s="988"/>
      <c r="V396" s="988"/>
      <c r="W396" s="988"/>
      <c r="X396" s="988"/>
      <c r="Y396" s="988"/>
      <c r="Z396" s="988"/>
      <c r="AA396" s="988"/>
      <c r="AB396" s="988"/>
      <c r="AC396" s="988"/>
      <c r="AD396" s="988"/>
      <c r="AE396" s="988"/>
      <c r="AF396" s="988"/>
      <c r="AG396" s="988"/>
      <c r="AH396" s="988"/>
      <c r="AI396" s="988"/>
      <c r="AJ396" s="988"/>
      <c r="AK396" s="988"/>
      <c r="AL396" s="989"/>
      <c r="AM396" s="135"/>
      <c r="AN396" s="135"/>
      <c r="AO396" s="483"/>
      <c r="AP396" s="483"/>
      <c r="AQ396" s="51"/>
      <c r="AR396" s="160" t="s">
        <v>1004</v>
      </c>
      <c r="AS396" s="40"/>
      <c r="AT396" s="41"/>
      <c r="AU396" s="151"/>
      <c r="AV396" s="171"/>
      <c r="AW396" s="219"/>
      <c r="AX396" s="42"/>
      <c r="AY396" s="42"/>
      <c r="AZ396" s="42"/>
      <c r="BA396" s="42"/>
      <c r="BB396" s="537"/>
    </row>
    <row r="397" spans="1:54" s="63" customFormat="1" ht="28.15" customHeight="1">
      <c r="A397" s="527"/>
      <c r="B397" s="1078"/>
      <c r="C397" s="1079"/>
      <c r="D397" s="1079"/>
      <c r="E397" s="1079"/>
      <c r="F397" s="1079"/>
      <c r="G397" s="1079"/>
      <c r="H397" s="1079"/>
      <c r="I397" s="1079"/>
      <c r="J397" s="1079"/>
      <c r="K397" s="1080"/>
      <c r="L397" s="528"/>
      <c r="M397" s="658" t="str">
        <f>様式６!B74</f>
        <v>①</v>
      </c>
      <c r="N397" s="982" t="str">
        <f>様式６!D74</f>
        <v>[従業員100人以下]女性の職業生活における活躍の推進に関する法律に基づく一般事業主行動計画策定・変更届の写し又は基準適合一般事業主認定通知書(えるぼし認定等)の写しを提出</v>
      </c>
      <c r="O397" s="983"/>
      <c r="P397" s="983"/>
      <c r="Q397" s="983"/>
      <c r="R397" s="983"/>
      <c r="S397" s="983"/>
      <c r="T397" s="983"/>
      <c r="U397" s="983"/>
      <c r="V397" s="983"/>
      <c r="W397" s="983"/>
      <c r="X397" s="983"/>
      <c r="Y397" s="983"/>
      <c r="Z397" s="983"/>
      <c r="AA397" s="983"/>
      <c r="AB397" s="983"/>
      <c r="AC397" s="983"/>
      <c r="AD397" s="983"/>
      <c r="AE397" s="983"/>
      <c r="AF397" s="983"/>
      <c r="AG397" s="983"/>
      <c r="AH397" s="983"/>
      <c r="AI397" s="983"/>
      <c r="AJ397" s="983"/>
      <c r="AK397" s="983"/>
      <c r="AL397" s="984"/>
      <c r="AM397" s="135"/>
      <c r="AN397" s="135"/>
      <c r="AO397" s="527"/>
      <c r="AP397" s="527"/>
      <c r="AQ397" s="51"/>
      <c r="AR397" s="160" t="s">
        <v>1004</v>
      </c>
      <c r="AS397" s="40"/>
      <c r="AT397" s="41"/>
      <c r="AU397" s="151"/>
      <c r="AV397" s="171"/>
      <c r="AW397" s="219"/>
      <c r="AX397" s="42"/>
      <c r="AY397" s="42"/>
      <c r="AZ397" s="42"/>
      <c r="BA397" s="42"/>
      <c r="BB397" s="537"/>
    </row>
    <row r="398" spans="1:54" s="63" customFormat="1" ht="28.15" customHeight="1">
      <c r="A398" s="550"/>
      <c r="B398" s="1078"/>
      <c r="C398" s="1079"/>
      <c r="D398" s="1079"/>
      <c r="E398" s="1079"/>
      <c r="F398" s="1079"/>
      <c r="G398" s="1079"/>
      <c r="H398" s="1079"/>
      <c r="I398" s="1079"/>
      <c r="J398" s="1079"/>
      <c r="K398" s="1080"/>
      <c r="L398" s="552"/>
      <c r="M398" s="65"/>
      <c r="N398" s="985"/>
      <c r="O398" s="985"/>
      <c r="P398" s="985"/>
      <c r="Q398" s="985"/>
      <c r="R398" s="985"/>
      <c r="S398" s="985"/>
      <c r="T398" s="985"/>
      <c r="U398" s="985"/>
      <c r="V398" s="985"/>
      <c r="W398" s="985"/>
      <c r="X398" s="985"/>
      <c r="Y398" s="985"/>
      <c r="Z398" s="985"/>
      <c r="AA398" s="985"/>
      <c r="AB398" s="985"/>
      <c r="AC398" s="985"/>
      <c r="AD398" s="985"/>
      <c r="AE398" s="985"/>
      <c r="AF398" s="985"/>
      <c r="AG398" s="985"/>
      <c r="AH398" s="985"/>
      <c r="AI398" s="985"/>
      <c r="AJ398" s="985"/>
      <c r="AK398" s="985"/>
      <c r="AL398" s="986"/>
      <c r="AM398" s="135"/>
      <c r="AN398" s="135"/>
      <c r="AO398" s="550"/>
      <c r="AP398" s="550"/>
      <c r="AQ398" s="51"/>
      <c r="AR398" s="160"/>
      <c r="AS398" s="40"/>
      <c r="AT398" s="41"/>
      <c r="AU398" s="151"/>
      <c r="AV398" s="171"/>
      <c r="AW398" s="219"/>
      <c r="AX398" s="42"/>
      <c r="AY398" s="42"/>
      <c r="AZ398" s="42"/>
      <c r="BA398" s="42"/>
      <c r="BB398" s="537"/>
    </row>
    <row r="399" spans="1:54" s="63" customFormat="1" ht="28.15" customHeight="1">
      <c r="A399" s="527"/>
      <c r="B399" s="1078"/>
      <c r="C399" s="1079"/>
      <c r="D399" s="1079"/>
      <c r="E399" s="1079"/>
      <c r="F399" s="1079"/>
      <c r="G399" s="1079"/>
      <c r="H399" s="1079"/>
      <c r="I399" s="1079"/>
      <c r="J399" s="1079"/>
      <c r="K399" s="1080"/>
      <c r="L399" s="528"/>
      <c r="M399" s="659" t="str">
        <f>様式６!B77</f>
        <v>②</v>
      </c>
      <c r="N399" s="982" t="str">
        <f>様式６!D77</f>
        <v>[従業員101人以上]基準適合一般事業主認定通知書（えるぼし認定等）の写しを提出</v>
      </c>
      <c r="O399" s="982"/>
      <c r="P399" s="982"/>
      <c r="Q399" s="982"/>
      <c r="R399" s="982"/>
      <c r="S399" s="982"/>
      <c r="T399" s="982"/>
      <c r="U399" s="982"/>
      <c r="V399" s="982"/>
      <c r="W399" s="982"/>
      <c r="X399" s="982"/>
      <c r="Y399" s="982"/>
      <c r="Z399" s="982"/>
      <c r="AA399" s="982"/>
      <c r="AB399" s="982"/>
      <c r="AC399" s="982"/>
      <c r="AD399" s="982"/>
      <c r="AE399" s="982"/>
      <c r="AF399" s="982"/>
      <c r="AG399" s="982"/>
      <c r="AH399" s="982"/>
      <c r="AI399" s="982"/>
      <c r="AJ399" s="982"/>
      <c r="AK399" s="982"/>
      <c r="AL399" s="987"/>
      <c r="AM399" s="135"/>
      <c r="AN399" s="135"/>
      <c r="AO399" s="527"/>
      <c r="AP399" s="527"/>
      <c r="AQ399" s="51"/>
      <c r="AR399" s="160" t="s">
        <v>1004</v>
      </c>
      <c r="AS399" s="40"/>
      <c r="AT399" s="41"/>
      <c r="AU399" s="151"/>
      <c r="AV399" s="171"/>
      <c r="AW399" s="219"/>
      <c r="AX399" s="42"/>
      <c r="AY399" s="42"/>
      <c r="AZ399" s="42"/>
      <c r="BA399" s="42"/>
      <c r="BB399" s="537"/>
    </row>
    <row r="400" spans="1:54" s="63" customFormat="1" ht="28.15" customHeight="1" thickBot="1">
      <c r="A400" s="483"/>
      <c r="B400" s="1078"/>
      <c r="C400" s="1079"/>
      <c r="D400" s="1079"/>
      <c r="E400" s="1079"/>
      <c r="F400" s="1079"/>
      <c r="G400" s="1079"/>
      <c r="H400" s="1079"/>
      <c r="I400" s="1079"/>
      <c r="J400" s="1079"/>
      <c r="K400" s="1080"/>
      <c r="L400" s="488" t="str">
        <f>CLEAN(様式６!B78)</f>
        <v/>
      </c>
      <c r="M400" s="65"/>
      <c r="N400" s="985"/>
      <c r="O400" s="985"/>
      <c r="P400" s="985"/>
      <c r="Q400" s="985"/>
      <c r="R400" s="985"/>
      <c r="S400" s="985"/>
      <c r="T400" s="985"/>
      <c r="U400" s="985"/>
      <c r="V400" s="985"/>
      <c r="W400" s="985"/>
      <c r="X400" s="985"/>
      <c r="Y400" s="985"/>
      <c r="Z400" s="985"/>
      <c r="AA400" s="985"/>
      <c r="AB400" s="985"/>
      <c r="AC400" s="985"/>
      <c r="AD400" s="985"/>
      <c r="AE400" s="985"/>
      <c r="AF400" s="985"/>
      <c r="AG400" s="985"/>
      <c r="AH400" s="985"/>
      <c r="AI400" s="985"/>
      <c r="AJ400" s="985"/>
      <c r="AK400" s="985"/>
      <c r="AL400" s="986"/>
      <c r="AM400" s="135"/>
      <c r="AN400" s="135"/>
      <c r="AO400" s="483"/>
      <c r="AP400" s="483"/>
      <c r="AQ400" s="51"/>
      <c r="AR400" s="160" t="s">
        <v>1004</v>
      </c>
      <c r="AS400" s="40"/>
      <c r="AT400" s="41"/>
      <c r="AU400" s="151"/>
      <c r="AV400" s="171"/>
      <c r="AW400" s="219"/>
      <c r="AX400" s="42"/>
      <c r="AY400" s="42"/>
      <c r="AZ400" s="42"/>
      <c r="BA400" s="42"/>
      <c r="BB400" s="537"/>
    </row>
    <row r="401" spans="1:54" s="63" customFormat="1" ht="28.15" customHeight="1" thickBot="1">
      <c r="A401" s="483"/>
      <c r="B401" s="1081"/>
      <c r="C401" s="1082"/>
      <c r="D401" s="1082"/>
      <c r="E401" s="1082"/>
      <c r="F401" s="1082"/>
      <c r="G401" s="1082"/>
      <c r="H401" s="1082"/>
      <c r="I401" s="1082"/>
      <c r="J401" s="1082"/>
      <c r="K401" s="1083"/>
      <c r="L401" s="1002"/>
      <c r="M401" s="1002"/>
      <c r="N401" s="1002"/>
      <c r="O401" s="1003"/>
      <c r="P401" s="489"/>
      <c r="Q401" s="437"/>
      <c r="R401" s="437"/>
      <c r="S401" s="437"/>
      <c r="T401" s="437"/>
      <c r="U401" s="437"/>
      <c r="V401" s="437"/>
      <c r="W401" s="437"/>
      <c r="X401" s="437"/>
      <c r="Y401" s="437"/>
      <c r="Z401" s="437"/>
      <c r="AA401" s="437"/>
      <c r="AB401" s="437"/>
      <c r="AC401" s="437"/>
      <c r="AD401" s="437"/>
      <c r="AE401" s="437"/>
      <c r="AF401" s="437"/>
      <c r="AG401" s="437"/>
      <c r="AH401" s="437"/>
      <c r="AI401" s="437"/>
      <c r="AJ401" s="437"/>
      <c r="AK401" s="437"/>
      <c r="AL401" s="437"/>
      <c r="AM401" s="135"/>
      <c r="AN401" s="135"/>
      <c r="AO401" s="483"/>
      <c r="AP401" s="483"/>
      <c r="AQ401" s="51"/>
      <c r="AR401" s="160" t="s">
        <v>1004</v>
      </c>
      <c r="AS401" s="40"/>
      <c r="AT401" s="41" t="str">
        <f>IF(L401=$E$519,1,IF(L401=$E$520,2,""))</f>
        <v/>
      </c>
      <c r="AU401" s="440" t="str">
        <f>IF(AND(L401&lt;&gt;"",$AT$376="有"),AT401," ")</f>
        <v xml:space="preserve"> </v>
      </c>
      <c r="AV401" s="171"/>
      <c r="AW401" s="219" t="s">
        <v>948</v>
      </c>
      <c r="AX401" s="42"/>
      <c r="AY401" s="42"/>
      <c r="AZ401" s="42"/>
      <c r="BA401" s="42"/>
      <c r="BB401" s="537"/>
    </row>
    <row r="402" spans="1:54" s="63" customFormat="1" ht="28.15" customHeight="1" thickBot="1">
      <c r="A402" s="483"/>
      <c r="B402" s="65"/>
      <c r="C402" s="65"/>
      <c r="D402" s="96"/>
      <c r="E402" s="96"/>
      <c r="F402" s="96"/>
      <c r="G402" s="96"/>
      <c r="H402" s="96"/>
      <c r="I402" s="487"/>
      <c r="J402" s="487"/>
      <c r="K402" s="484"/>
      <c r="L402" s="486"/>
      <c r="M402" s="486"/>
      <c r="N402" s="487"/>
      <c r="O402" s="487"/>
      <c r="P402" s="487"/>
      <c r="Q402" s="487"/>
      <c r="R402" s="487"/>
      <c r="S402" s="487"/>
      <c r="T402" s="487"/>
      <c r="U402" s="484"/>
      <c r="V402" s="486"/>
      <c r="W402" s="486"/>
      <c r="X402" s="487"/>
      <c r="Y402" s="487"/>
      <c r="Z402" s="487"/>
      <c r="AA402" s="487"/>
      <c r="AB402" s="487"/>
      <c r="AC402" s="487"/>
      <c r="AD402" s="487"/>
      <c r="AE402" s="484"/>
      <c r="AF402" s="486"/>
      <c r="AG402" s="486"/>
      <c r="AH402" s="487"/>
      <c r="AI402" s="487"/>
      <c r="AJ402" s="487"/>
      <c r="AK402" s="487"/>
      <c r="AL402" s="487"/>
      <c r="AM402" s="487"/>
      <c r="AN402" s="487"/>
      <c r="AO402" s="483"/>
      <c r="AP402" s="483"/>
      <c r="AQ402" s="51"/>
      <c r="AR402" s="160" t="s">
        <v>1004</v>
      </c>
      <c r="AS402" s="40"/>
      <c r="AT402" s="41"/>
      <c r="AU402" s="151"/>
      <c r="AV402" s="171"/>
      <c r="AW402" s="219"/>
      <c r="AX402" s="42"/>
      <c r="AY402" s="42"/>
      <c r="AZ402" s="42"/>
      <c r="BA402" s="42"/>
      <c r="BB402" s="537"/>
    </row>
    <row r="403" spans="1:54" s="63" customFormat="1" ht="28.15" customHeight="1">
      <c r="A403" s="483"/>
      <c r="B403" s="1004" t="str">
        <f>様式６!B80</f>
        <v>⑦その他</v>
      </c>
      <c r="C403" s="1005"/>
      <c r="D403" s="1005"/>
      <c r="E403" s="1005"/>
      <c r="F403" s="1005"/>
      <c r="G403" s="1005"/>
      <c r="H403" s="1005"/>
      <c r="I403" s="1005"/>
      <c r="J403" s="1005"/>
      <c r="K403" s="1006"/>
      <c r="L403" s="964" t="str">
        <f>SUBSTITUTE(様式６!B82,"記入","入力")</f>
        <v>　次のいずれかに該当する　　→　１を入力（該当しない場合２を入力）</v>
      </c>
      <c r="M403" s="990"/>
      <c r="N403" s="990"/>
      <c r="O403" s="990"/>
      <c r="P403" s="990"/>
      <c r="Q403" s="990"/>
      <c r="R403" s="990"/>
      <c r="S403" s="990"/>
      <c r="T403" s="990"/>
      <c r="U403" s="990"/>
      <c r="V403" s="990"/>
      <c r="W403" s="990"/>
      <c r="X403" s="990"/>
      <c r="Y403" s="990"/>
      <c r="Z403" s="990"/>
      <c r="AA403" s="990"/>
      <c r="AB403" s="990"/>
      <c r="AC403" s="990"/>
      <c r="AD403" s="990"/>
      <c r="AE403" s="990"/>
      <c r="AF403" s="990"/>
      <c r="AG403" s="990"/>
      <c r="AH403" s="990"/>
      <c r="AI403" s="990"/>
      <c r="AJ403" s="990"/>
      <c r="AK403" s="990"/>
      <c r="AL403" s="991"/>
      <c r="AM403" s="135"/>
      <c r="AN403" s="135"/>
      <c r="AO403" s="483"/>
      <c r="AP403" s="483"/>
      <c r="AQ403" s="51"/>
      <c r="AR403" s="160" t="s">
        <v>1004</v>
      </c>
      <c r="AS403" s="40"/>
      <c r="AT403" s="41"/>
      <c r="AU403" s="151"/>
      <c r="AV403" s="171"/>
      <c r="AW403" s="219"/>
      <c r="AX403" s="42"/>
      <c r="AY403" s="42"/>
      <c r="AZ403" s="42"/>
      <c r="BA403" s="42"/>
      <c r="BB403" s="537"/>
    </row>
    <row r="404" spans="1:54" s="63" customFormat="1" ht="28.15" customHeight="1">
      <c r="A404" s="483"/>
      <c r="B404" s="1007"/>
      <c r="C404" s="1008"/>
      <c r="D404" s="1008"/>
      <c r="E404" s="1008"/>
      <c r="F404" s="1008"/>
      <c r="G404" s="1008"/>
      <c r="H404" s="1008"/>
      <c r="I404" s="1008"/>
      <c r="J404" s="1008"/>
      <c r="K404" s="1009"/>
      <c r="L404" s="485"/>
      <c r="M404" s="485" t="str">
        <f>様式６!C83</f>
        <v>①</v>
      </c>
      <c r="N404" s="974" t="str">
        <f>様式６!E83</f>
        <v>さいたま市と締結している包括連携協定書の写しを提出</v>
      </c>
      <c r="O404" s="975"/>
      <c r="P404" s="975"/>
      <c r="Q404" s="975"/>
      <c r="R404" s="975"/>
      <c r="S404" s="975"/>
      <c r="T404" s="975"/>
      <c r="U404" s="975"/>
      <c r="V404" s="975"/>
      <c r="W404" s="975"/>
      <c r="X404" s="975"/>
      <c r="Y404" s="975"/>
      <c r="Z404" s="975"/>
      <c r="AA404" s="975"/>
      <c r="AB404" s="975"/>
      <c r="AC404" s="975"/>
      <c r="AD404" s="975"/>
      <c r="AE404" s="975"/>
      <c r="AF404" s="975"/>
      <c r="AG404" s="975"/>
      <c r="AH404" s="975"/>
      <c r="AI404" s="975"/>
      <c r="AJ404" s="975"/>
      <c r="AK404" s="975"/>
      <c r="AL404" s="976"/>
      <c r="AM404" s="135"/>
      <c r="AN404" s="135"/>
      <c r="AO404" s="483"/>
      <c r="AP404" s="483"/>
      <c r="AQ404" s="51"/>
      <c r="AR404" s="160" t="s">
        <v>1004</v>
      </c>
      <c r="AS404" s="40"/>
      <c r="AT404" s="41"/>
      <c r="AU404" s="151"/>
      <c r="AV404" s="171"/>
      <c r="AW404" s="219"/>
      <c r="AX404" s="42"/>
      <c r="AY404" s="42"/>
      <c r="AZ404" s="42"/>
      <c r="BA404" s="42"/>
      <c r="BB404" s="537"/>
    </row>
    <row r="405" spans="1:54" s="63" customFormat="1" ht="28.15" customHeight="1">
      <c r="A405" s="483"/>
      <c r="B405" s="1007"/>
      <c r="C405" s="1008"/>
      <c r="D405" s="1008"/>
      <c r="E405" s="1008"/>
      <c r="F405" s="1008"/>
      <c r="G405" s="1008"/>
      <c r="H405" s="1008"/>
      <c r="I405" s="1008"/>
      <c r="J405" s="1008"/>
      <c r="K405" s="1009"/>
      <c r="L405" s="485"/>
      <c r="M405" s="485" t="str">
        <f>様式６!C84</f>
        <v>②</v>
      </c>
      <c r="N405" s="1073" t="str">
        <f>様式６!E84</f>
        <v>さいたま市ＳＤＧｓ認証企業認証書の写しを提出</v>
      </c>
      <c r="O405" s="1073"/>
      <c r="P405" s="1073"/>
      <c r="Q405" s="1073"/>
      <c r="R405" s="1073"/>
      <c r="S405" s="1073"/>
      <c r="T405" s="1073"/>
      <c r="U405" s="1073"/>
      <c r="V405" s="1073"/>
      <c r="W405" s="1073"/>
      <c r="X405" s="1073"/>
      <c r="Y405" s="1073"/>
      <c r="Z405" s="1073"/>
      <c r="AA405" s="1073"/>
      <c r="AB405" s="1073"/>
      <c r="AC405" s="1073"/>
      <c r="AD405" s="1073"/>
      <c r="AE405" s="1073"/>
      <c r="AF405" s="1073"/>
      <c r="AG405" s="1073"/>
      <c r="AH405" s="1073"/>
      <c r="AI405" s="1073"/>
      <c r="AJ405" s="1073"/>
      <c r="AK405" s="1073"/>
      <c r="AL405" s="1074"/>
      <c r="AM405" s="135"/>
      <c r="AN405" s="135"/>
      <c r="AO405" s="483"/>
      <c r="AP405" s="483"/>
      <c r="AQ405" s="51"/>
      <c r="AR405" s="160" t="s">
        <v>1004</v>
      </c>
      <c r="AS405" s="40"/>
      <c r="AT405" s="41"/>
      <c r="AU405" s="151"/>
      <c r="AV405" s="171"/>
      <c r="AW405" s="219"/>
      <c r="AX405" s="42"/>
      <c r="AY405" s="42"/>
      <c r="AZ405" s="42"/>
      <c r="BA405" s="42"/>
      <c r="BB405" s="537"/>
    </row>
    <row r="406" spans="1:54" s="63" customFormat="1" ht="28.15" customHeight="1" thickBot="1">
      <c r="A406" s="483"/>
      <c r="B406" s="1007"/>
      <c r="C406" s="1008"/>
      <c r="D406" s="1008"/>
      <c r="E406" s="1008"/>
      <c r="F406" s="1008"/>
      <c r="G406" s="1008"/>
      <c r="H406" s="1008"/>
      <c r="I406" s="1008"/>
      <c r="J406" s="1008"/>
      <c r="K406" s="1009"/>
      <c r="L406" s="485"/>
      <c r="M406" s="485" t="str">
        <f>様式６!C85</f>
        <v>③</v>
      </c>
      <c r="N406" s="1073" t="str">
        <f>様式６!E85</f>
        <v>さいたま市健康経営企業認定証の写しを提出</v>
      </c>
      <c r="O406" s="1073"/>
      <c r="P406" s="1073"/>
      <c r="Q406" s="1073"/>
      <c r="R406" s="1073"/>
      <c r="S406" s="1073"/>
      <c r="T406" s="1073"/>
      <c r="U406" s="1073"/>
      <c r="V406" s="1073"/>
      <c r="W406" s="1073"/>
      <c r="X406" s="1073"/>
      <c r="Y406" s="1073"/>
      <c r="Z406" s="1073"/>
      <c r="AA406" s="1073"/>
      <c r="AB406" s="1073"/>
      <c r="AC406" s="1073"/>
      <c r="AD406" s="1073"/>
      <c r="AE406" s="1073"/>
      <c r="AF406" s="1073"/>
      <c r="AG406" s="1073"/>
      <c r="AH406" s="1073"/>
      <c r="AI406" s="1073"/>
      <c r="AJ406" s="1073"/>
      <c r="AK406" s="1073"/>
      <c r="AL406" s="1074"/>
      <c r="AM406" s="135"/>
      <c r="AN406" s="135"/>
      <c r="AO406" s="483"/>
      <c r="AP406" s="483"/>
      <c r="AQ406" s="51"/>
      <c r="AR406" s="160"/>
      <c r="AS406" s="40"/>
      <c r="AT406" s="41"/>
      <c r="AU406" s="151"/>
      <c r="AV406" s="171"/>
      <c r="AW406" s="219"/>
      <c r="AX406" s="42"/>
      <c r="AY406" s="42"/>
      <c r="AZ406" s="42"/>
      <c r="BA406" s="42"/>
      <c r="BB406" s="537"/>
    </row>
    <row r="407" spans="1:54" s="63" customFormat="1" ht="28.15" hidden="1" customHeight="1" thickBot="1">
      <c r="A407" s="483"/>
      <c r="B407" s="1007"/>
      <c r="C407" s="1008"/>
      <c r="D407" s="1008"/>
      <c r="E407" s="1008"/>
      <c r="F407" s="1008"/>
      <c r="G407" s="1008"/>
      <c r="H407" s="1008"/>
      <c r="I407" s="1008"/>
      <c r="J407" s="1008"/>
      <c r="K407" s="1009"/>
      <c r="L407" s="486"/>
      <c r="M407" s="974"/>
      <c r="N407" s="979"/>
      <c r="O407" s="979"/>
      <c r="P407" s="980"/>
      <c r="Q407" s="980"/>
      <c r="R407" s="980"/>
      <c r="S407" s="980"/>
      <c r="T407" s="980"/>
      <c r="U407" s="980"/>
      <c r="V407" s="980"/>
      <c r="W407" s="980"/>
      <c r="X407" s="980"/>
      <c r="Y407" s="980"/>
      <c r="Z407" s="980"/>
      <c r="AA407" s="980"/>
      <c r="AB407" s="980"/>
      <c r="AC407" s="980"/>
      <c r="AD407" s="980"/>
      <c r="AE407" s="980"/>
      <c r="AF407" s="980"/>
      <c r="AG407" s="980"/>
      <c r="AH407" s="980"/>
      <c r="AI407" s="980"/>
      <c r="AJ407" s="980"/>
      <c r="AK407" s="980"/>
      <c r="AL407" s="981"/>
      <c r="AM407" s="135"/>
      <c r="AN407" s="135"/>
      <c r="AO407" s="483"/>
      <c r="AP407" s="483"/>
      <c r="AQ407" s="51"/>
      <c r="AR407" s="160" t="s">
        <v>1004</v>
      </c>
      <c r="AS407" s="40"/>
      <c r="AT407" s="41"/>
      <c r="AU407" s="151"/>
      <c r="AV407" s="171"/>
      <c r="AW407" s="219"/>
      <c r="AX407" s="42"/>
      <c r="AY407" s="42"/>
      <c r="AZ407" s="42"/>
      <c r="BA407" s="42"/>
      <c r="BB407" s="537"/>
    </row>
    <row r="408" spans="1:54" s="63" customFormat="1" ht="28.15" customHeight="1" thickBot="1">
      <c r="A408" s="483"/>
      <c r="B408" s="1010"/>
      <c r="C408" s="1011"/>
      <c r="D408" s="1011"/>
      <c r="E408" s="1011"/>
      <c r="F408" s="1011"/>
      <c r="G408" s="1011"/>
      <c r="H408" s="1011"/>
      <c r="I408" s="1011"/>
      <c r="J408" s="1011"/>
      <c r="K408" s="1012"/>
      <c r="L408" s="1002"/>
      <c r="M408" s="1002"/>
      <c r="N408" s="1002"/>
      <c r="O408" s="1003"/>
      <c r="P408" s="489"/>
      <c r="Q408" s="437"/>
      <c r="R408" s="437"/>
      <c r="S408" s="437"/>
      <c r="T408" s="437"/>
      <c r="U408" s="437"/>
      <c r="V408" s="437"/>
      <c r="W408" s="437"/>
      <c r="X408" s="437"/>
      <c r="Y408" s="437"/>
      <c r="Z408" s="437"/>
      <c r="AA408" s="437"/>
      <c r="AB408" s="437"/>
      <c r="AC408" s="437"/>
      <c r="AD408" s="437"/>
      <c r="AE408" s="437"/>
      <c r="AF408" s="437"/>
      <c r="AG408" s="437"/>
      <c r="AH408" s="437"/>
      <c r="AI408" s="437"/>
      <c r="AJ408" s="437"/>
      <c r="AK408" s="437"/>
      <c r="AL408" s="437"/>
      <c r="AM408" s="135"/>
      <c r="AN408" s="135"/>
      <c r="AO408" s="483"/>
      <c r="AP408" s="483"/>
      <c r="AQ408" s="51"/>
      <c r="AR408" s="160" t="s">
        <v>1004</v>
      </c>
      <c r="AS408" s="40"/>
      <c r="AT408" s="41" t="str">
        <f>IF(L408=$E$519,1,IF(L408=$E$520,2,""))</f>
        <v/>
      </c>
      <c r="AU408" s="440" t="str">
        <f>IF(AND(L408&lt;&gt;"",$AT$376="有"),AT408," ")</f>
        <v xml:space="preserve"> </v>
      </c>
      <c r="AV408" s="171"/>
      <c r="AW408" s="219" t="s">
        <v>948</v>
      </c>
      <c r="AX408" s="42"/>
      <c r="AY408" s="42"/>
      <c r="AZ408" s="42"/>
      <c r="BA408" s="42"/>
      <c r="BB408" s="537"/>
    </row>
    <row r="409" spans="1:54" s="63" customFormat="1" ht="28.15" customHeight="1">
      <c r="AO409" s="483"/>
      <c r="AP409" s="483"/>
      <c r="AQ409" s="51"/>
      <c r="AR409" s="160"/>
      <c r="AS409" s="40"/>
      <c r="AT409" s="41"/>
      <c r="AU409" s="151"/>
      <c r="AV409" s="171"/>
      <c r="AW409" s="219"/>
      <c r="AX409" s="42"/>
      <c r="AY409" s="42"/>
      <c r="AZ409" s="42"/>
      <c r="BA409" s="42"/>
      <c r="BB409" s="537"/>
    </row>
    <row r="410" spans="1:54" s="474" customFormat="1" ht="28.15" customHeight="1">
      <c r="A410" s="851">
        <f>A214+1</f>
        <v>8</v>
      </c>
      <c r="B410" s="851"/>
      <c r="C410" s="851" t="str">
        <f>"【"&amp;様式７!BB1&amp;"】"</f>
        <v>【委託様式７】</v>
      </c>
      <c r="D410" s="852"/>
      <c r="E410" s="852"/>
      <c r="F410" s="852"/>
      <c r="G410" s="852"/>
      <c r="H410" s="852"/>
      <c r="I410" s="852"/>
      <c r="J410" s="948" t="str">
        <f>様式７!M1</f>
        <v>業者情報調書（許可等・技術者・実績情報）</v>
      </c>
      <c r="K410" s="948"/>
      <c r="L410" s="948"/>
      <c r="M410" s="948"/>
      <c r="N410" s="948"/>
      <c r="O410" s="948"/>
      <c r="P410" s="948"/>
      <c r="Q410" s="948"/>
      <c r="R410" s="948"/>
      <c r="S410" s="948"/>
      <c r="T410" s="948"/>
      <c r="U410" s="948"/>
      <c r="V410" s="948"/>
      <c r="W410" s="948"/>
      <c r="X410" s="948"/>
      <c r="Y410" s="948"/>
      <c r="Z410" s="948"/>
      <c r="AA410" s="948"/>
      <c r="AB410" s="948"/>
      <c r="AC410" s="948"/>
      <c r="AD410" s="948"/>
      <c r="AE410" s="948"/>
      <c r="AF410" s="948"/>
      <c r="AG410" s="948"/>
      <c r="AH410" s="948"/>
      <c r="AI410" s="948"/>
      <c r="AJ410" s="948"/>
      <c r="AK410" s="948"/>
      <c r="AL410" s="948"/>
      <c r="AM410" s="948"/>
      <c r="AN410" s="948"/>
      <c r="AO410" s="948"/>
      <c r="AP410" s="443"/>
      <c r="AQ410" s="466"/>
      <c r="AR410" s="467"/>
      <c r="AS410" s="468"/>
      <c r="AT410" s="469"/>
      <c r="AU410" s="470"/>
      <c r="AV410" s="471"/>
      <c r="AW410" s="472"/>
      <c r="AX410" s="473"/>
      <c r="AY410" s="473"/>
      <c r="AZ410" s="473"/>
      <c r="BA410" s="473"/>
      <c r="BB410" s="536"/>
    </row>
    <row r="411" spans="1:54" s="63" customFormat="1" ht="28.15" customHeight="1" thickBot="1">
      <c r="AO411" s="50"/>
      <c r="AP411" s="50"/>
      <c r="AQ411" s="51"/>
      <c r="AR411" s="160"/>
      <c r="AS411" s="40"/>
      <c r="AT411" s="41"/>
      <c r="AU411" s="151"/>
      <c r="AV411" s="171"/>
      <c r="AW411" s="219"/>
      <c r="AX411" s="42"/>
      <c r="AY411" s="42"/>
      <c r="AZ411" s="42"/>
      <c r="BA411" s="42"/>
      <c r="BB411" s="537"/>
    </row>
    <row r="412" spans="1:54" s="63" customFormat="1" ht="28.15" customHeight="1">
      <c r="A412" s="50"/>
      <c r="B412" s="1004" t="str">
        <f>様式７!A5</f>
        <v>①許可・認可・登録等情報</v>
      </c>
      <c r="C412" s="1005"/>
      <c r="D412" s="1005"/>
      <c r="E412" s="1005"/>
      <c r="F412" s="1005"/>
      <c r="G412" s="1005"/>
      <c r="H412" s="1005"/>
      <c r="I412" s="1005"/>
      <c r="J412" s="1005"/>
      <c r="K412" s="1005"/>
      <c r="L412" s="1015" t="str">
        <f>SUBSTITUTE(様式７!A6,"記入","入力")&amp;CHAR(10)&amp;CHAR(10)&amp;"※登録等コードは上から詰めて選択してください。"</f>
        <v>⑴　申請業務を行うにあたって、必須となる登録等がある場合には申請の手引５０ページ「許可・認可・登録等コード表」を参照の上、そのコード番号を入力してください。
⑵　「０３００　建物清掃（床・窓・トイレ等）」「０３０３　その他の清掃」「０６０５　その他の廃棄物処理」を申請する場合の登録等についての取り扱いは、申請の手引４９ページを参照してください。
⑶　⑴及び⑵を除いた申請業務を行うあたり、登録等を必要とする業務の受注を希望し、かつ、その登録等を有している場合は入力してください（登録等の写しの提出は不要）。
詳細は申請の手引４９ページを参照してください。
※登録等コードは上から詰めて選択してください。</v>
      </c>
      <c r="M412" s="897"/>
      <c r="N412" s="897"/>
      <c r="O412" s="897"/>
      <c r="P412" s="897"/>
      <c r="Q412" s="897"/>
      <c r="R412" s="897"/>
      <c r="S412" s="897"/>
      <c r="T412" s="897"/>
      <c r="U412" s="897"/>
      <c r="V412" s="897"/>
      <c r="W412" s="897"/>
      <c r="X412" s="897"/>
      <c r="Y412" s="897"/>
      <c r="Z412" s="897"/>
      <c r="AA412" s="897"/>
      <c r="AB412" s="897"/>
      <c r="AC412" s="897"/>
      <c r="AD412" s="897"/>
      <c r="AE412" s="897"/>
      <c r="AF412" s="897"/>
      <c r="AG412" s="897"/>
      <c r="AH412" s="897"/>
      <c r="AI412" s="897"/>
      <c r="AJ412" s="897"/>
      <c r="AK412" s="897"/>
      <c r="AL412" s="898"/>
      <c r="AM412" s="50"/>
      <c r="AN412" s="50"/>
      <c r="AO412" s="50"/>
      <c r="AP412" s="50"/>
      <c r="AQ412" s="51"/>
      <c r="AR412" s="160"/>
      <c r="AS412" s="40"/>
      <c r="AT412" s="41"/>
      <c r="AU412" s="151"/>
      <c r="AV412" s="171"/>
      <c r="AW412" s="219"/>
      <c r="AX412" s="42"/>
      <c r="AY412" s="42"/>
      <c r="AZ412" s="42"/>
      <c r="BA412" s="42"/>
      <c r="BB412" s="537"/>
    </row>
    <row r="413" spans="1:54" s="63" customFormat="1" ht="28.15" customHeight="1">
      <c r="A413" s="50"/>
      <c r="B413" s="1007"/>
      <c r="C413" s="1008"/>
      <c r="D413" s="1008"/>
      <c r="E413" s="1008"/>
      <c r="F413" s="1008"/>
      <c r="G413" s="1008"/>
      <c r="H413" s="1008"/>
      <c r="I413" s="1008"/>
      <c r="J413" s="1008"/>
      <c r="K413" s="1008"/>
      <c r="L413" s="1016"/>
      <c r="M413" s="1017"/>
      <c r="N413" s="1017"/>
      <c r="O413" s="1017"/>
      <c r="P413" s="1017"/>
      <c r="Q413" s="1017"/>
      <c r="R413" s="1017"/>
      <c r="S413" s="1017"/>
      <c r="T413" s="1017"/>
      <c r="U413" s="1017"/>
      <c r="V413" s="1017"/>
      <c r="W413" s="1017"/>
      <c r="X413" s="1017"/>
      <c r="Y413" s="1017"/>
      <c r="Z413" s="1017"/>
      <c r="AA413" s="1017"/>
      <c r="AB413" s="1017"/>
      <c r="AC413" s="1017"/>
      <c r="AD413" s="1017"/>
      <c r="AE413" s="1017"/>
      <c r="AF413" s="1017"/>
      <c r="AG413" s="1017"/>
      <c r="AH413" s="1017"/>
      <c r="AI413" s="1017"/>
      <c r="AJ413" s="1017"/>
      <c r="AK413" s="1017"/>
      <c r="AL413" s="1018"/>
      <c r="AM413" s="50"/>
      <c r="AN413" s="50"/>
      <c r="AO413" s="50"/>
      <c r="AP413" s="50"/>
      <c r="AQ413" s="51"/>
      <c r="AR413" s="160"/>
      <c r="AS413" s="40"/>
      <c r="AT413" s="41"/>
      <c r="AU413" s="151"/>
      <c r="AV413" s="171"/>
      <c r="AW413" s="219"/>
      <c r="AX413" s="42"/>
      <c r="AY413" s="42"/>
      <c r="AZ413" s="42"/>
      <c r="BA413" s="42"/>
      <c r="BB413" s="537"/>
    </row>
    <row r="414" spans="1:54" s="63" customFormat="1" ht="28.15" customHeight="1">
      <c r="A414" s="496"/>
      <c r="B414" s="1007"/>
      <c r="C414" s="1008"/>
      <c r="D414" s="1008"/>
      <c r="E414" s="1008"/>
      <c r="F414" s="1008"/>
      <c r="G414" s="1008"/>
      <c r="H414" s="1008"/>
      <c r="I414" s="1008"/>
      <c r="J414" s="1008"/>
      <c r="K414" s="1008"/>
      <c r="L414" s="1016"/>
      <c r="M414" s="1017"/>
      <c r="N414" s="1017"/>
      <c r="O414" s="1017"/>
      <c r="P414" s="1017"/>
      <c r="Q414" s="1017"/>
      <c r="R414" s="1017"/>
      <c r="S414" s="1017"/>
      <c r="T414" s="1017"/>
      <c r="U414" s="1017"/>
      <c r="V414" s="1017"/>
      <c r="W414" s="1017"/>
      <c r="X414" s="1017"/>
      <c r="Y414" s="1017"/>
      <c r="Z414" s="1017"/>
      <c r="AA414" s="1017"/>
      <c r="AB414" s="1017"/>
      <c r="AC414" s="1017"/>
      <c r="AD414" s="1017"/>
      <c r="AE414" s="1017"/>
      <c r="AF414" s="1017"/>
      <c r="AG414" s="1017"/>
      <c r="AH414" s="1017"/>
      <c r="AI414" s="1017"/>
      <c r="AJ414" s="1017"/>
      <c r="AK414" s="1017"/>
      <c r="AL414" s="1018"/>
      <c r="AM414" s="496"/>
      <c r="AN414" s="496"/>
      <c r="AO414" s="496"/>
      <c r="AP414" s="496"/>
      <c r="AQ414" s="51"/>
      <c r="AR414" s="160"/>
      <c r="AS414" s="40"/>
      <c r="AT414" s="41"/>
      <c r="AU414" s="151"/>
      <c r="AV414" s="171"/>
      <c r="AW414" s="219"/>
      <c r="AX414" s="42"/>
      <c r="AY414" s="42"/>
      <c r="AZ414" s="42"/>
      <c r="BA414" s="42"/>
      <c r="BB414" s="537"/>
    </row>
    <row r="415" spans="1:54" s="63" customFormat="1" ht="28.15" customHeight="1">
      <c r="A415" s="496"/>
      <c r="B415" s="1007"/>
      <c r="C415" s="1008"/>
      <c r="D415" s="1008"/>
      <c r="E415" s="1008"/>
      <c r="F415" s="1008"/>
      <c r="G415" s="1008"/>
      <c r="H415" s="1008"/>
      <c r="I415" s="1008"/>
      <c r="J415" s="1008"/>
      <c r="K415" s="1008"/>
      <c r="L415" s="1016"/>
      <c r="M415" s="1017"/>
      <c r="N415" s="1017"/>
      <c r="O415" s="1017"/>
      <c r="P415" s="1017"/>
      <c r="Q415" s="1017"/>
      <c r="R415" s="1017"/>
      <c r="S415" s="1017"/>
      <c r="T415" s="1017"/>
      <c r="U415" s="1017"/>
      <c r="V415" s="1017"/>
      <c r="W415" s="1017"/>
      <c r="X415" s="1017"/>
      <c r="Y415" s="1017"/>
      <c r="Z415" s="1017"/>
      <c r="AA415" s="1017"/>
      <c r="AB415" s="1017"/>
      <c r="AC415" s="1017"/>
      <c r="AD415" s="1017"/>
      <c r="AE415" s="1017"/>
      <c r="AF415" s="1017"/>
      <c r="AG415" s="1017"/>
      <c r="AH415" s="1017"/>
      <c r="AI415" s="1017"/>
      <c r="AJ415" s="1017"/>
      <c r="AK415" s="1017"/>
      <c r="AL415" s="1018"/>
      <c r="AM415" s="496"/>
      <c r="AN415" s="496"/>
      <c r="AO415" s="496"/>
      <c r="AP415" s="496"/>
      <c r="AQ415" s="51"/>
      <c r="AR415" s="160"/>
      <c r="AS415" s="40"/>
      <c r="AT415" s="41"/>
      <c r="AU415" s="151"/>
      <c r="AV415" s="171"/>
      <c r="AW415" s="219"/>
      <c r="AX415" s="42"/>
      <c r="AY415" s="42"/>
      <c r="AZ415" s="42"/>
      <c r="BA415" s="42"/>
      <c r="BB415" s="537"/>
    </row>
    <row r="416" spans="1:54" s="63" customFormat="1" ht="28.15" customHeight="1" thickBot="1">
      <c r="A416" s="503"/>
      <c r="B416" s="1010"/>
      <c r="C416" s="1011"/>
      <c r="D416" s="1011"/>
      <c r="E416" s="1011"/>
      <c r="F416" s="1011"/>
      <c r="G416" s="1011"/>
      <c r="H416" s="1011"/>
      <c r="I416" s="1011"/>
      <c r="J416" s="1011"/>
      <c r="K416" s="1011"/>
      <c r="L416" s="1019"/>
      <c r="M416" s="1020"/>
      <c r="N416" s="1020"/>
      <c r="O416" s="1020"/>
      <c r="P416" s="1020"/>
      <c r="Q416" s="1020"/>
      <c r="R416" s="1020"/>
      <c r="S416" s="1020"/>
      <c r="T416" s="1020"/>
      <c r="U416" s="1020"/>
      <c r="V416" s="1020"/>
      <c r="W416" s="1020"/>
      <c r="X416" s="1020"/>
      <c r="Y416" s="1020"/>
      <c r="Z416" s="1020"/>
      <c r="AA416" s="1020"/>
      <c r="AB416" s="1020"/>
      <c r="AC416" s="1020"/>
      <c r="AD416" s="1020"/>
      <c r="AE416" s="1020"/>
      <c r="AF416" s="1020"/>
      <c r="AG416" s="1020"/>
      <c r="AH416" s="1020"/>
      <c r="AI416" s="1020"/>
      <c r="AJ416" s="1020"/>
      <c r="AK416" s="1020"/>
      <c r="AL416" s="1021"/>
      <c r="AM416" s="503"/>
      <c r="AN416" s="503"/>
      <c r="AO416" s="503"/>
      <c r="AP416" s="503"/>
      <c r="AQ416" s="51"/>
      <c r="AR416" s="160"/>
      <c r="AS416" s="40"/>
      <c r="AT416" s="41"/>
      <c r="AU416" s="151"/>
      <c r="AV416" s="171"/>
      <c r="AW416" s="219"/>
      <c r="AX416" s="42"/>
      <c r="AY416" s="42"/>
      <c r="AZ416" s="42"/>
      <c r="BA416" s="42"/>
      <c r="BB416" s="537"/>
    </row>
    <row r="417" spans="1:54" s="63" customFormat="1" ht="28.15" customHeight="1">
      <c r="A417" s="50"/>
      <c r="B417" s="97"/>
      <c r="C417" s="97"/>
      <c r="D417" s="97"/>
      <c r="E417" s="97"/>
      <c r="F417" s="97" t="s">
        <v>837</v>
      </c>
      <c r="G417" s="97"/>
      <c r="H417" s="97"/>
      <c r="I417" s="97"/>
      <c r="J417" s="97"/>
      <c r="K417" s="97"/>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50"/>
      <c r="AN417" s="50"/>
      <c r="AO417" s="50"/>
      <c r="AP417" s="50"/>
      <c r="AQ417" s="51"/>
      <c r="AR417" s="160"/>
      <c r="AS417" s="40"/>
      <c r="AT417" s="41"/>
      <c r="AU417" s="151"/>
      <c r="AV417" s="171"/>
      <c r="AW417" s="219"/>
      <c r="AX417" s="42"/>
      <c r="AY417" s="42"/>
      <c r="AZ417" s="42"/>
      <c r="BA417" s="42"/>
      <c r="BB417" s="537"/>
    </row>
    <row r="418" spans="1:54" s="63" customFormat="1" ht="28.15" customHeight="1" thickBot="1">
      <c r="A418" s="50"/>
      <c r="B418" s="50"/>
      <c r="C418" s="1022" t="s">
        <v>733</v>
      </c>
      <c r="D418" s="1022"/>
      <c r="E418" s="1023" t="s">
        <v>734</v>
      </c>
      <c r="F418" s="1023"/>
      <c r="G418" s="1023"/>
      <c r="H418" s="1023"/>
      <c r="I418" s="1023"/>
      <c r="J418" s="1023"/>
      <c r="K418" s="1023"/>
      <c r="L418" s="50"/>
      <c r="M418" s="50"/>
      <c r="R418" s="98" t="s">
        <v>1012</v>
      </c>
      <c r="S418" s="50"/>
      <c r="T418" s="50"/>
      <c r="U418" s="50"/>
      <c r="V418" s="50"/>
      <c r="W418" s="50"/>
      <c r="X418" s="50"/>
      <c r="Y418" s="50"/>
      <c r="Z418" s="50"/>
      <c r="AJ418" s="50"/>
      <c r="AK418" s="50"/>
      <c r="AL418" s="50"/>
      <c r="AM418" s="50"/>
      <c r="AN418" s="50"/>
      <c r="AO418" s="50"/>
      <c r="AP418" s="50"/>
      <c r="AQ418" s="51"/>
      <c r="AR418" s="160"/>
      <c r="AS418" s="40" t="s">
        <v>1249</v>
      </c>
      <c r="AT418" s="41"/>
      <c r="AU418" s="151"/>
      <c r="AV418" s="171"/>
      <c r="AW418" s="219"/>
      <c r="AX418" s="42"/>
      <c r="AY418" s="42"/>
      <c r="AZ418" s="42"/>
      <c r="BA418" s="42"/>
      <c r="BB418" s="537"/>
    </row>
    <row r="419" spans="1:54" s="63" customFormat="1" ht="28.15" customHeight="1" thickBot="1">
      <c r="A419" s="50"/>
      <c r="B419" s="63">
        <v>1</v>
      </c>
      <c r="C419" s="972"/>
      <c r="D419" s="973"/>
      <c r="E419" s="931" t="str">
        <f t="shared" ref="E419:E428" si="27">IFERROR(VLOOKUP(C419,$AE$520:$AF$567,2,0),"")</f>
        <v/>
      </c>
      <c r="F419" s="932"/>
      <c r="G419" s="932"/>
      <c r="H419" s="932"/>
      <c r="I419" s="932"/>
      <c r="J419" s="932"/>
      <c r="K419" s="932"/>
      <c r="L419" s="933"/>
      <c r="M419" s="933"/>
      <c r="N419" s="933"/>
      <c r="O419" s="933"/>
      <c r="P419" s="933"/>
      <c r="Q419" s="934"/>
      <c r="S419" s="1329" t="str">
        <f>SUBSTITUTE(CONCATENATE(AV232,AV243,AV244,AV247,AV249,AV250,AV266,AV276,AV278,AV280,AV281,AV283,AV288,AV289,AV290,AV291,AV293,AV294,AV295,AV354,AV357,),CHAR(10),"")</f>
        <v/>
      </c>
      <c r="T419" s="1330"/>
      <c r="U419" s="1330"/>
      <c r="V419" s="1330"/>
      <c r="W419" s="1330"/>
      <c r="X419" s="1330"/>
      <c r="Y419" s="1330"/>
      <c r="Z419" s="1330"/>
      <c r="AA419" s="1330"/>
      <c r="AB419" s="1330"/>
      <c r="AC419" s="1330"/>
      <c r="AD419" s="1330"/>
      <c r="AE419" s="1330"/>
      <c r="AF419" s="1330"/>
      <c r="AG419" s="1330"/>
      <c r="AH419" s="1330"/>
      <c r="AI419" s="1330"/>
      <c r="AJ419" s="1330"/>
      <c r="AK419" s="1330"/>
      <c r="AL419" s="1331"/>
      <c r="AM419" s="50"/>
      <c r="AN419" s="50"/>
      <c r="AO419" s="50"/>
      <c r="AP419" s="50"/>
      <c r="AQ419" s="51"/>
      <c r="AR419" s="160" t="s">
        <v>1008</v>
      </c>
      <c r="AS419" s="40" t="str">
        <f>IF(E419="","",IF(COUNTIF($E$419:$Q$428,E419)&gt;1,1,""))</f>
        <v/>
      </c>
      <c r="AT419" s="41"/>
      <c r="AU419" s="151"/>
      <c r="AV419" s="171"/>
      <c r="AW419" s="219"/>
      <c r="AX419" s="42"/>
      <c r="AY419" s="42"/>
      <c r="AZ419" s="42"/>
      <c r="BA419" s="42"/>
      <c r="BB419" s="537"/>
    </row>
    <row r="420" spans="1:54" s="63" customFormat="1" ht="28.15" customHeight="1" thickBot="1">
      <c r="A420" s="50"/>
      <c r="B420" s="63">
        <f t="shared" ref="B420:B428" si="28">B419+1</f>
        <v>2</v>
      </c>
      <c r="C420" s="972"/>
      <c r="D420" s="973"/>
      <c r="E420" s="931" t="str">
        <f t="shared" si="27"/>
        <v/>
      </c>
      <c r="F420" s="932"/>
      <c r="G420" s="932"/>
      <c r="H420" s="932"/>
      <c r="I420" s="932"/>
      <c r="J420" s="932"/>
      <c r="K420" s="932"/>
      <c r="L420" s="933"/>
      <c r="M420" s="933"/>
      <c r="N420" s="933"/>
      <c r="O420" s="933"/>
      <c r="P420" s="933"/>
      <c r="Q420" s="934"/>
      <c r="R420" s="50"/>
      <c r="S420" s="1332"/>
      <c r="T420" s="1333"/>
      <c r="U420" s="1333"/>
      <c r="V420" s="1333"/>
      <c r="W420" s="1333"/>
      <c r="X420" s="1333"/>
      <c r="Y420" s="1333"/>
      <c r="Z420" s="1333"/>
      <c r="AA420" s="1333"/>
      <c r="AB420" s="1333"/>
      <c r="AC420" s="1333"/>
      <c r="AD420" s="1333"/>
      <c r="AE420" s="1333"/>
      <c r="AF420" s="1333"/>
      <c r="AG420" s="1333"/>
      <c r="AH420" s="1333"/>
      <c r="AI420" s="1333"/>
      <c r="AJ420" s="1333"/>
      <c r="AK420" s="1333"/>
      <c r="AL420" s="1334"/>
      <c r="AM420" s="50"/>
      <c r="AN420" s="50"/>
      <c r="AO420" s="50"/>
      <c r="AP420" s="50"/>
      <c r="AQ420" s="51"/>
      <c r="AR420" s="160" t="s">
        <v>1008</v>
      </c>
      <c r="AS420" s="40" t="str">
        <f t="shared" ref="AS420:AS428" si="29">IF(E420="","",IF(COUNTIF($E$419:$Q$428,E420)&gt;1,1,""))</f>
        <v/>
      </c>
      <c r="AT420" s="41"/>
      <c r="AU420" s="151"/>
      <c r="AV420" s="171"/>
      <c r="AW420" s="219"/>
      <c r="AX420" s="42"/>
      <c r="AY420" s="42"/>
      <c r="AZ420" s="42"/>
      <c r="BA420" s="42"/>
      <c r="BB420" s="537"/>
    </row>
    <row r="421" spans="1:54" s="63" customFormat="1" ht="28.15" customHeight="1" thickBot="1">
      <c r="A421" s="50"/>
      <c r="B421" s="63">
        <f t="shared" si="28"/>
        <v>3</v>
      </c>
      <c r="C421" s="972"/>
      <c r="D421" s="973"/>
      <c r="E421" s="931" t="str">
        <f t="shared" si="27"/>
        <v/>
      </c>
      <c r="F421" s="932"/>
      <c r="G421" s="932"/>
      <c r="H421" s="932"/>
      <c r="I421" s="932"/>
      <c r="J421" s="932"/>
      <c r="K421" s="932"/>
      <c r="L421" s="933"/>
      <c r="M421" s="933"/>
      <c r="N421" s="933"/>
      <c r="O421" s="933"/>
      <c r="P421" s="933"/>
      <c r="Q421" s="934"/>
      <c r="R421" s="50"/>
      <c r="S421" s="1336" t="s">
        <v>1305</v>
      </c>
      <c r="T421" s="1336"/>
      <c r="U421" s="1336"/>
      <c r="V421" s="1336"/>
      <c r="W421" s="1336"/>
      <c r="X421" s="1336"/>
      <c r="Y421" s="1336"/>
      <c r="Z421" s="1336"/>
      <c r="AA421" s="1336"/>
      <c r="AB421" s="1336"/>
      <c r="AC421" s="1336"/>
      <c r="AD421" s="1336"/>
      <c r="AE421" s="1336"/>
      <c r="AF421" s="1336"/>
      <c r="AG421" s="1336"/>
      <c r="AH421" s="1336"/>
      <c r="AI421" s="1336"/>
      <c r="AJ421" s="1336"/>
      <c r="AK421" s="1336"/>
      <c r="AL421" s="1336"/>
      <c r="AM421" s="50"/>
      <c r="AN421" s="50"/>
      <c r="AO421" s="50"/>
      <c r="AP421" s="50"/>
      <c r="AQ421" s="136"/>
      <c r="AR421" s="160" t="s">
        <v>1008</v>
      </c>
      <c r="AS421" s="40" t="str">
        <f t="shared" si="29"/>
        <v/>
      </c>
      <c r="AT421" s="41"/>
      <c r="AU421" s="151"/>
      <c r="AV421" s="171"/>
      <c r="AW421" s="219"/>
      <c r="AX421" s="42"/>
      <c r="AY421" s="42"/>
      <c r="AZ421" s="42"/>
      <c r="BA421" s="42"/>
      <c r="BB421" s="537"/>
    </row>
    <row r="422" spans="1:54" s="63" customFormat="1" ht="28.15" customHeight="1" thickBot="1">
      <c r="A422" s="50"/>
      <c r="B422" s="63">
        <f t="shared" si="28"/>
        <v>4</v>
      </c>
      <c r="C422" s="972"/>
      <c r="D422" s="973"/>
      <c r="E422" s="931" t="str">
        <f t="shared" si="27"/>
        <v/>
      </c>
      <c r="F422" s="932"/>
      <c r="G422" s="932"/>
      <c r="H422" s="932"/>
      <c r="I422" s="932"/>
      <c r="J422" s="932"/>
      <c r="K422" s="932"/>
      <c r="L422" s="933"/>
      <c r="M422" s="933"/>
      <c r="N422" s="933"/>
      <c r="O422" s="933"/>
      <c r="P422" s="933"/>
      <c r="Q422" s="934"/>
      <c r="R422" s="50"/>
      <c r="S422" s="1337"/>
      <c r="T422" s="1337"/>
      <c r="U422" s="1337"/>
      <c r="V422" s="1337"/>
      <c r="W422" s="1337"/>
      <c r="X422" s="1337"/>
      <c r="Y422" s="1337"/>
      <c r="Z422" s="1337"/>
      <c r="AA422" s="1337"/>
      <c r="AB422" s="1337"/>
      <c r="AC422" s="1337"/>
      <c r="AD422" s="1337"/>
      <c r="AE422" s="1337"/>
      <c r="AF422" s="1337"/>
      <c r="AG422" s="1337"/>
      <c r="AH422" s="1337"/>
      <c r="AI422" s="1337"/>
      <c r="AJ422" s="1337"/>
      <c r="AK422" s="1337"/>
      <c r="AL422" s="1337"/>
      <c r="AM422" s="50"/>
      <c r="AN422" s="50"/>
      <c r="AO422" s="50"/>
      <c r="AP422" s="50"/>
      <c r="AQ422" s="51"/>
      <c r="AR422" s="160" t="s">
        <v>1008</v>
      </c>
      <c r="AS422" s="40" t="str">
        <f t="shared" si="29"/>
        <v/>
      </c>
      <c r="AT422" s="41"/>
      <c r="AU422" s="151"/>
      <c r="AV422" s="171"/>
      <c r="AW422" s="219"/>
      <c r="AX422" s="42"/>
      <c r="AY422" s="42"/>
      <c r="AZ422" s="42"/>
      <c r="BA422" s="42"/>
      <c r="BB422" s="537"/>
    </row>
    <row r="423" spans="1:54" s="63" customFormat="1" ht="28.15" customHeight="1" thickBot="1">
      <c r="A423" s="50"/>
      <c r="B423" s="63">
        <f t="shared" si="28"/>
        <v>5</v>
      </c>
      <c r="C423" s="972"/>
      <c r="D423" s="973"/>
      <c r="E423" s="931" t="str">
        <f t="shared" si="27"/>
        <v/>
      </c>
      <c r="F423" s="932"/>
      <c r="G423" s="932"/>
      <c r="H423" s="932"/>
      <c r="I423" s="932"/>
      <c r="J423" s="932"/>
      <c r="K423" s="932"/>
      <c r="L423" s="933"/>
      <c r="M423" s="933"/>
      <c r="N423" s="933"/>
      <c r="O423" s="933"/>
      <c r="P423" s="933"/>
      <c r="Q423" s="934"/>
      <c r="R423" s="50"/>
      <c r="S423" s="1337"/>
      <c r="T423" s="1337"/>
      <c r="U423" s="1337"/>
      <c r="V423" s="1337"/>
      <c r="W423" s="1337"/>
      <c r="X423" s="1337"/>
      <c r="Y423" s="1337"/>
      <c r="Z423" s="1337"/>
      <c r="AA423" s="1337"/>
      <c r="AB423" s="1337"/>
      <c r="AC423" s="1337"/>
      <c r="AD423" s="1337"/>
      <c r="AE423" s="1337"/>
      <c r="AF423" s="1337"/>
      <c r="AG423" s="1337"/>
      <c r="AH423" s="1337"/>
      <c r="AI423" s="1337"/>
      <c r="AJ423" s="1337"/>
      <c r="AK423" s="1337"/>
      <c r="AL423" s="1337"/>
      <c r="AM423" s="50"/>
      <c r="AN423" s="50"/>
      <c r="AO423" s="50"/>
      <c r="AP423" s="50"/>
      <c r="AQ423" s="51"/>
      <c r="AR423" s="160" t="s">
        <v>1008</v>
      </c>
      <c r="AS423" s="40" t="str">
        <f t="shared" si="29"/>
        <v/>
      </c>
      <c r="AT423" s="41"/>
      <c r="AU423" s="151"/>
      <c r="AV423" s="171"/>
      <c r="AW423" s="219"/>
      <c r="AX423" s="42"/>
      <c r="AY423" s="42"/>
      <c r="AZ423" s="42"/>
      <c r="BA423" s="42"/>
      <c r="BB423" s="537"/>
    </row>
    <row r="424" spans="1:54" s="63" customFormat="1" ht="28.15" customHeight="1" thickBot="1">
      <c r="A424" s="50"/>
      <c r="B424" s="63">
        <f t="shared" si="28"/>
        <v>6</v>
      </c>
      <c r="C424" s="972"/>
      <c r="D424" s="973"/>
      <c r="E424" s="931" t="str">
        <f t="shared" si="27"/>
        <v/>
      </c>
      <c r="F424" s="932"/>
      <c r="G424" s="932"/>
      <c r="H424" s="932"/>
      <c r="I424" s="932"/>
      <c r="J424" s="932"/>
      <c r="K424" s="932"/>
      <c r="L424" s="933"/>
      <c r="M424" s="933"/>
      <c r="N424" s="933"/>
      <c r="O424" s="933"/>
      <c r="P424" s="933"/>
      <c r="Q424" s="934"/>
      <c r="S424" s="1337"/>
      <c r="T424" s="1337"/>
      <c r="U424" s="1337"/>
      <c r="V424" s="1337"/>
      <c r="W424" s="1337"/>
      <c r="X424" s="1337"/>
      <c r="Y424" s="1337"/>
      <c r="Z424" s="1337"/>
      <c r="AA424" s="1337"/>
      <c r="AB424" s="1337"/>
      <c r="AC424" s="1337"/>
      <c r="AD424" s="1337"/>
      <c r="AE424" s="1337"/>
      <c r="AF424" s="1337"/>
      <c r="AG424" s="1337"/>
      <c r="AH424" s="1337"/>
      <c r="AI424" s="1337"/>
      <c r="AJ424" s="1337"/>
      <c r="AK424" s="1337"/>
      <c r="AL424" s="1337"/>
      <c r="AN424" s="50"/>
      <c r="AO424" s="50"/>
      <c r="AP424" s="50"/>
      <c r="AQ424" s="51"/>
      <c r="AR424" s="160" t="s">
        <v>1008</v>
      </c>
      <c r="AS424" s="40" t="str">
        <f t="shared" si="29"/>
        <v/>
      </c>
      <c r="AT424" s="41"/>
      <c r="AU424" s="151"/>
      <c r="AV424" s="171"/>
      <c r="AW424" s="219"/>
      <c r="AX424" s="42"/>
      <c r="AY424" s="42"/>
      <c r="AZ424" s="42"/>
      <c r="BA424" s="42"/>
      <c r="BB424" s="537"/>
    </row>
    <row r="425" spans="1:54" s="63" customFormat="1" ht="28.15" customHeight="1" thickBot="1">
      <c r="A425" s="50"/>
      <c r="B425" s="63">
        <f t="shared" si="28"/>
        <v>7</v>
      </c>
      <c r="C425" s="972"/>
      <c r="D425" s="973"/>
      <c r="E425" s="931" t="str">
        <f t="shared" si="27"/>
        <v/>
      </c>
      <c r="F425" s="932"/>
      <c r="G425" s="932"/>
      <c r="H425" s="932"/>
      <c r="I425" s="932"/>
      <c r="J425" s="932"/>
      <c r="K425" s="932"/>
      <c r="L425" s="933"/>
      <c r="M425" s="933"/>
      <c r="N425" s="933"/>
      <c r="O425" s="933"/>
      <c r="P425" s="933"/>
      <c r="Q425" s="934"/>
      <c r="S425" s="1267"/>
      <c r="T425" s="1267"/>
      <c r="U425" s="1267"/>
      <c r="V425" s="1267"/>
      <c r="W425" s="1267"/>
      <c r="X425" s="1267"/>
      <c r="Y425" s="1267"/>
      <c r="Z425" s="1267"/>
      <c r="AA425" s="1267"/>
      <c r="AB425" s="1267"/>
      <c r="AC425" s="1267"/>
      <c r="AD425" s="1267"/>
      <c r="AE425" s="1267"/>
      <c r="AF425" s="1267"/>
      <c r="AG425" s="1267"/>
      <c r="AH425" s="1267"/>
      <c r="AI425" s="1267"/>
      <c r="AJ425" s="1267"/>
      <c r="AK425" s="1267"/>
      <c r="AL425" s="1267"/>
      <c r="AN425" s="50"/>
      <c r="AO425" s="50"/>
      <c r="AP425" s="50"/>
      <c r="AQ425" s="51"/>
      <c r="AR425" s="160" t="s">
        <v>1008</v>
      </c>
      <c r="AS425" s="40" t="str">
        <f t="shared" si="29"/>
        <v/>
      </c>
      <c r="AT425" s="41"/>
      <c r="AU425" s="151"/>
      <c r="AV425" s="171"/>
      <c r="AW425" s="219"/>
      <c r="AX425" s="42"/>
      <c r="AY425" s="42"/>
      <c r="AZ425" s="42"/>
      <c r="BA425" s="42"/>
      <c r="BB425" s="537"/>
    </row>
    <row r="426" spans="1:54" s="63" customFormat="1" ht="28.15" customHeight="1" thickBot="1">
      <c r="A426" s="50"/>
      <c r="B426" s="63">
        <f t="shared" si="28"/>
        <v>8</v>
      </c>
      <c r="C426" s="972"/>
      <c r="D426" s="973"/>
      <c r="E426" s="931" t="str">
        <f t="shared" si="27"/>
        <v/>
      </c>
      <c r="F426" s="932"/>
      <c r="G426" s="932"/>
      <c r="H426" s="932"/>
      <c r="I426" s="932"/>
      <c r="J426" s="932"/>
      <c r="K426" s="932"/>
      <c r="L426" s="933"/>
      <c r="M426" s="933"/>
      <c r="N426" s="933"/>
      <c r="O426" s="933"/>
      <c r="P426" s="933"/>
      <c r="Q426" s="934"/>
      <c r="S426" s="1267"/>
      <c r="T426" s="1267"/>
      <c r="U426" s="1267"/>
      <c r="V426" s="1267"/>
      <c r="W426" s="1267"/>
      <c r="X426" s="1267"/>
      <c r="Y426" s="1267"/>
      <c r="Z426" s="1267"/>
      <c r="AA426" s="1267"/>
      <c r="AB426" s="1267"/>
      <c r="AC426" s="1267"/>
      <c r="AD426" s="1267"/>
      <c r="AE426" s="1267"/>
      <c r="AF426" s="1267"/>
      <c r="AG426" s="1267"/>
      <c r="AH426" s="1267"/>
      <c r="AI426" s="1267"/>
      <c r="AJ426" s="1267"/>
      <c r="AK426" s="1267"/>
      <c r="AL426" s="1267"/>
      <c r="AN426" s="50"/>
      <c r="AO426" s="50"/>
      <c r="AP426" s="50"/>
      <c r="AQ426" s="51"/>
      <c r="AR426" s="160" t="s">
        <v>1008</v>
      </c>
      <c r="AS426" s="40" t="str">
        <f t="shared" si="29"/>
        <v/>
      </c>
      <c r="AT426" s="41"/>
      <c r="AU426" s="151"/>
      <c r="AV426" s="171"/>
      <c r="AW426" s="219"/>
      <c r="AX426" s="42"/>
      <c r="AY426" s="42"/>
      <c r="AZ426" s="42"/>
      <c r="BA426" s="42"/>
      <c r="BB426" s="537"/>
    </row>
    <row r="427" spans="1:54" s="63" customFormat="1" ht="28.15" customHeight="1" thickBot="1">
      <c r="A427" s="50"/>
      <c r="B427" s="63">
        <f t="shared" si="28"/>
        <v>9</v>
      </c>
      <c r="C427" s="972"/>
      <c r="D427" s="973"/>
      <c r="E427" s="931" t="str">
        <f t="shared" si="27"/>
        <v/>
      </c>
      <c r="F427" s="932"/>
      <c r="G427" s="932"/>
      <c r="H427" s="932"/>
      <c r="I427" s="932"/>
      <c r="J427" s="932"/>
      <c r="K427" s="932"/>
      <c r="L427" s="933"/>
      <c r="M427" s="933"/>
      <c r="N427" s="933"/>
      <c r="O427" s="933"/>
      <c r="P427" s="933"/>
      <c r="Q427" s="934"/>
      <c r="S427" s="1267"/>
      <c r="T427" s="1267"/>
      <c r="U427" s="1267"/>
      <c r="V427" s="1267"/>
      <c r="W427" s="1267"/>
      <c r="X427" s="1267"/>
      <c r="Y427" s="1267"/>
      <c r="Z427" s="1267"/>
      <c r="AA427" s="1267"/>
      <c r="AB427" s="1267"/>
      <c r="AC427" s="1267"/>
      <c r="AD427" s="1267"/>
      <c r="AE427" s="1267"/>
      <c r="AF427" s="1267"/>
      <c r="AG427" s="1267"/>
      <c r="AH427" s="1267"/>
      <c r="AI427" s="1267"/>
      <c r="AJ427" s="1267"/>
      <c r="AK427" s="1267"/>
      <c r="AL427" s="1267"/>
      <c r="AN427" s="50"/>
      <c r="AO427" s="50"/>
      <c r="AP427" s="50"/>
      <c r="AQ427" s="51"/>
      <c r="AR427" s="160" t="s">
        <v>1008</v>
      </c>
      <c r="AS427" s="40" t="str">
        <f t="shared" si="29"/>
        <v/>
      </c>
      <c r="AT427" s="41"/>
      <c r="AU427" s="151"/>
      <c r="AV427" s="171"/>
      <c r="AW427" s="219"/>
      <c r="AX427" s="42"/>
      <c r="AY427" s="42"/>
      <c r="AZ427" s="42"/>
      <c r="BA427" s="42"/>
      <c r="BB427" s="537"/>
    </row>
    <row r="428" spans="1:54" s="63" customFormat="1" ht="28.15" customHeight="1" thickBot="1">
      <c r="A428" s="50"/>
      <c r="B428" s="63">
        <f t="shared" si="28"/>
        <v>10</v>
      </c>
      <c r="C428" s="972"/>
      <c r="D428" s="973"/>
      <c r="E428" s="931" t="str">
        <f t="shared" si="27"/>
        <v/>
      </c>
      <c r="F428" s="932"/>
      <c r="G428" s="932"/>
      <c r="H428" s="932"/>
      <c r="I428" s="932"/>
      <c r="J428" s="932"/>
      <c r="K428" s="932"/>
      <c r="L428" s="933"/>
      <c r="M428" s="933"/>
      <c r="N428" s="933"/>
      <c r="O428" s="933"/>
      <c r="P428" s="933"/>
      <c r="Q428" s="934"/>
      <c r="R428" s="50"/>
      <c r="S428" s="1267"/>
      <c r="T428" s="1267"/>
      <c r="U428" s="1267"/>
      <c r="V428" s="1267"/>
      <c r="W428" s="1267"/>
      <c r="X428" s="1267"/>
      <c r="Y428" s="1267"/>
      <c r="Z428" s="1267"/>
      <c r="AA428" s="1267"/>
      <c r="AB428" s="1267"/>
      <c r="AC428" s="1267"/>
      <c r="AD428" s="1267"/>
      <c r="AE428" s="1267"/>
      <c r="AF428" s="1267"/>
      <c r="AG428" s="1267"/>
      <c r="AH428" s="1267"/>
      <c r="AI428" s="1267"/>
      <c r="AJ428" s="1267"/>
      <c r="AK428" s="1267"/>
      <c r="AL428" s="1267"/>
      <c r="AM428" s="50"/>
      <c r="AN428" s="50"/>
      <c r="AO428" s="50"/>
      <c r="AP428" s="50"/>
      <c r="AQ428" s="51"/>
      <c r="AR428" s="160" t="s">
        <v>1008</v>
      </c>
      <c r="AS428" s="40" t="str">
        <f t="shared" si="29"/>
        <v/>
      </c>
      <c r="AT428" s="41"/>
      <c r="AU428" s="151"/>
      <c r="AV428" s="171"/>
      <c r="AW428" s="219"/>
      <c r="AX428" s="42"/>
      <c r="AY428" s="42"/>
      <c r="AZ428" s="42"/>
      <c r="BA428" s="42"/>
      <c r="BB428" s="537"/>
    </row>
    <row r="429" spans="1:54" s="63" customFormat="1" ht="28.15" customHeight="1">
      <c r="A429" s="506"/>
      <c r="C429" s="1377" t="str">
        <f>IF(AS429&gt;0,"重複して選択している登録等コードがあります。ご確認ください。","")</f>
        <v/>
      </c>
      <c r="D429" s="1377"/>
      <c r="E429" s="1377"/>
      <c r="F429" s="1377"/>
      <c r="G429" s="1377"/>
      <c r="H429" s="1377"/>
      <c r="I429" s="1377"/>
      <c r="J429" s="1377"/>
      <c r="K429" s="1377"/>
      <c r="L429" s="1377"/>
      <c r="M429" s="1377"/>
      <c r="N429" s="1377"/>
      <c r="O429" s="1377"/>
      <c r="P429" s="1377"/>
      <c r="Q429" s="1377"/>
      <c r="R429" s="1377"/>
      <c r="S429" s="1377"/>
      <c r="T429" s="1377"/>
      <c r="U429" s="1377"/>
      <c r="V429" s="1377"/>
      <c r="W429" s="1377"/>
      <c r="X429" s="1377"/>
      <c r="Y429" s="1377"/>
      <c r="Z429" s="1377"/>
      <c r="AA429" s="1377"/>
      <c r="AB429" s="1377"/>
      <c r="AC429" s="1377"/>
      <c r="AD429" s="1377"/>
      <c r="AE429" s="1377"/>
      <c r="AF429" s="1377"/>
      <c r="AG429" s="1377"/>
      <c r="AH429" s="1377"/>
      <c r="AI429" s="1377"/>
      <c r="AJ429" s="1377"/>
      <c r="AK429" s="1377"/>
      <c r="AL429" s="1377"/>
      <c r="AM429" s="1377"/>
      <c r="AN429" s="1377"/>
      <c r="AO429" s="506"/>
      <c r="AP429" s="506"/>
      <c r="AQ429" s="51"/>
      <c r="AR429" s="160"/>
      <c r="AS429" s="40">
        <f>SUM(AS419:AS428)</f>
        <v>0</v>
      </c>
      <c r="AT429" s="41"/>
      <c r="AU429" s="151"/>
      <c r="AV429" s="171"/>
      <c r="AW429" s="219"/>
      <c r="AX429" s="42"/>
      <c r="AY429" s="42"/>
      <c r="AZ429" s="42"/>
      <c r="BA429" s="42"/>
      <c r="BB429" s="537"/>
    </row>
    <row r="430" spans="1:54" s="63" customFormat="1" ht="28.15" customHeight="1">
      <c r="A430" s="50"/>
      <c r="B430" s="50"/>
      <c r="C430" s="1377"/>
      <c r="D430" s="1377"/>
      <c r="E430" s="1377"/>
      <c r="F430" s="1377"/>
      <c r="G430" s="1377"/>
      <c r="H430" s="1377"/>
      <c r="I430" s="1377"/>
      <c r="J430" s="1377"/>
      <c r="K430" s="1377"/>
      <c r="L430" s="1377"/>
      <c r="M430" s="1377"/>
      <c r="N430" s="1377"/>
      <c r="O430" s="1377"/>
      <c r="P430" s="1377"/>
      <c r="Q430" s="1377"/>
      <c r="R430" s="1377"/>
      <c r="S430" s="1377"/>
      <c r="T430" s="1377"/>
      <c r="U430" s="1377"/>
      <c r="V430" s="1377"/>
      <c r="W430" s="1377"/>
      <c r="X430" s="1377"/>
      <c r="Y430" s="1377"/>
      <c r="Z430" s="1377"/>
      <c r="AA430" s="1377"/>
      <c r="AB430" s="1377"/>
      <c r="AC430" s="1377"/>
      <c r="AD430" s="1377"/>
      <c r="AE430" s="1377"/>
      <c r="AF430" s="1377"/>
      <c r="AG430" s="1377"/>
      <c r="AH430" s="1377"/>
      <c r="AI430" s="1377"/>
      <c r="AJ430" s="1377"/>
      <c r="AK430" s="1377"/>
      <c r="AL430" s="1377"/>
      <c r="AM430" s="1377"/>
      <c r="AN430" s="1377"/>
      <c r="AO430" s="50"/>
      <c r="AP430" s="50"/>
      <c r="AQ430" s="51"/>
      <c r="AR430" s="160"/>
      <c r="AS430" s="40"/>
      <c r="AT430" s="41"/>
      <c r="AU430" s="151"/>
      <c r="AV430" s="171"/>
      <c r="AW430" s="219"/>
      <c r="AX430" s="42"/>
      <c r="AY430" s="42"/>
      <c r="AZ430" s="42"/>
      <c r="BA430" s="42"/>
      <c r="BB430" s="537"/>
    </row>
    <row r="431" spans="1:54" s="63" customFormat="1" ht="28.15" customHeight="1" thickBot="1">
      <c r="A431" s="50"/>
      <c r="C431" s="994" t="str">
        <f>SUBSTITUTE(様式７!A19,"記入","入力")</f>
        <v>◆「コード９９９９（その他の許可・認可・登録等）」を上記「登録等コード」に入力した場合は、具体的な登録等名称を以下に入力</v>
      </c>
      <c r="D431" s="994"/>
      <c r="E431" s="994"/>
      <c r="F431" s="994"/>
      <c r="G431" s="994"/>
      <c r="H431" s="994"/>
      <c r="I431" s="994"/>
      <c r="J431" s="994"/>
      <c r="K431" s="994"/>
      <c r="L431" s="994"/>
      <c r="M431" s="994"/>
      <c r="N431" s="994"/>
      <c r="O431" s="994"/>
      <c r="P431" s="994"/>
      <c r="Q431" s="994"/>
      <c r="R431" s="994"/>
      <c r="S431" s="994"/>
      <c r="T431" s="994"/>
      <c r="U431" s="994"/>
      <c r="V431" s="994"/>
      <c r="W431" s="994"/>
      <c r="X431" s="994"/>
      <c r="Y431" s="994"/>
      <c r="Z431" s="994"/>
      <c r="AA431" s="994"/>
      <c r="AB431" s="994"/>
      <c r="AC431" s="994"/>
      <c r="AD431" s="994"/>
      <c r="AE431" s="994"/>
      <c r="AF431" s="994"/>
      <c r="AG431" s="994"/>
      <c r="AH431" s="994"/>
      <c r="AI431" s="994"/>
      <c r="AJ431" s="994"/>
      <c r="AK431" s="994"/>
      <c r="AL431" s="994"/>
      <c r="AM431" s="137"/>
      <c r="AN431" s="50"/>
      <c r="AO431" s="50"/>
      <c r="AP431" s="50"/>
      <c r="AQ431" s="51"/>
      <c r="AR431" s="160"/>
      <c r="AS431" s="40"/>
      <c r="AT431" s="41"/>
      <c r="AU431" s="151"/>
      <c r="AV431" s="171"/>
      <c r="AW431" s="219"/>
      <c r="AX431" s="42"/>
      <c r="AY431" s="42"/>
      <c r="AZ431" s="42"/>
      <c r="BA431" s="42"/>
      <c r="BB431" s="537"/>
    </row>
    <row r="432" spans="1:54" s="63" customFormat="1" ht="28.15" customHeight="1" thickBot="1">
      <c r="A432" s="50"/>
      <c r="B432" s="131"/>
      <c r="C432" s="1339"/>
      <c r="D432" s="1340"/>
      <c r="E432" s="1340"/>
      <c r="F432" s="1340"/>
      <c r="G432" s="1340"/>
      <c r="H432" s="1340"/>
      <c r="I432" s="1340"/>
      <c r="J432" s="1340"/>
      <c r="K432" s="1340"/>
      <c r="L432" s="1340"/>
      <c r="M432" s="1340"/>
      <c r="N432" s="1340"/>
      <c r="O432" s="1340"/>
      <c r="P432" s="1340"/>
      <c r="Q432" s="1340"/>
      <c r="R432" s="1340"/>
      <c r="S432" s="1340"/>
      <c r="T432" s="1340"/>
      <c r="U432" s="1340"/>
      <c r="V432" s="1340"/>
      <c r="W432" s="1340"/>
      <c r="X432" s="1340"/>
      <c r="Y432" s="1340"/>
      <c r="Z432" s="1340"/>
      <c r="AA432" s="1341"/>
      <c r="AC432" s="138"/>
      <c r="AJ432" s="50"/>
      <c r="AK432" s="50"/>
      <c r="AL432" s="50"/>
      <c r="AM432" s="50"/>
      <c r="AN432" s="50"/>
      <c r="AO432" s="50"/>
      <c r="AP432" s="479"/>
      <c r="AQ432" s="51" t="s">
        <v>1219</v>
      </c>
      <c r="AR432" s="160"/>
      <c r="AS432" s="40"/>
      <c r="AT432" s="41" t="str">
        <f>SUBSTITUTE(SUBSTITUTE(SUBSTITUTE(SUBSTITUTE(C432," ",""),"　",""),"，","、"),",","、")</f>
        <v/>
      </c>
      <c r="AU432" s="151"/>
      <c r="AV432" s="171"/>
      <c r="AW432" s="219" t="s">
        <v>971</v>
      </c>
      <c r="AX432" s="42"/>
      <c r="AY432" s="42"/>
      <c r="AZ432" s="42"/>
      <c r="BA432" s="42"/>
      <c r="BB432" s="537"/>
    </row>
    <row r="433" spans="1:54" s="63" customFormat="1" ht="28.15" customHeight="1" thickBot="1">
      <c r="A433" s="50"/>
      <c r="B433" s="131"/>
      <c r="C433" s="139" t="str">
        <f>IF(LEN(AT432)&gt;22,"２２文字を超えた文字は、出力様式には表示されません。様式８のシートを確認してください。","")</f>
        <v/>
      </c>
      <c r="AJ433" s="50"/>
      <c r="AK433" s="50"/>
      <c r="AL433" s="50"/>
      <c r="AM433" s="50"/>
      <c r="AN433" s="50"/>
      <c r="AO433" s="50"/>
      <c r="AP433" s="50"/>
      <c r="AQ433" s="51"/>
      <c r="AR433" s="160"/>
      <c r="AS433" s="40"/>
      <c r="AT433" s="41"/>
      <c r="AU433" s="151"/>
      <c r="AV433" s="171"/>
      <c r="AW433" s="219" t="s">
        <v>969</v>
      </c>
      <c r="AX433" s="42"/>
      <c r="AY433" s="42"/>
      <c r="AZ433" s="42"/>
      <c r="BA433" s="42"/>
      <c r="BB433" s="537"/>
    </row>
    <row r="434" spans="1:54" s="48" customFormat="1" ht="28.15" customHeight="1">
      <c r="A434" s="50"/>
      <c r="B434" s="1383" t="str">
        <f>様式７!AA5</f>
        <v>②技術者情報</v>
      </c>
      <c r="C434" s="1383"/>
      <c r="D434" s="1383"/>
      <c r="E434" s="1383"/>
      <c r="F434" s="1383"/>
      <c r="G434" s="1383"/>
      <c r="H434" s="1383"/>
      <c r="I434" s="1383"/>
      <c r="J434" s="1383"/>
      <c r="K434" s="1383"/>
      <c r="L434" s="1380" t="str">
        <f>SUBSTITUTE(様式７!AA6,"記入","入力")&amp;CHAR(10)&amp;CHAR(10)&amp;"※技術者コードは上から詰めて選択・入力してください"</f>
        <v>申請業務にかかわり、本市の業務を受託するにあたり従事できる技術職員を申請の手引５１ページ「技術者資格コード表」を参照の上、そのコード番号と人数を入力
※技術者資格コード表に無い資格が複数ある場合、コード番号欄には「９９」と入力し、人数欄には複数の資格について、その合計人数（延べ人数）を入力
※技術者コードは上から詰めて選択・入力してください</v>
      </c>
      <c r="M434" s="1380"/>
      <c r="N434" s="1380"/>
      <c r="O434" s="1380"/>
      <c r="P434" s="1380"/>
      <c r="Q434" s="1380"/>
      <c r="R434" s="1380"/>
      <c r="S434" s="1380"/>
      <c r="T434" s="1380"/>
      <c r="U434" s="1380"/>
      <c r="V434" s="1380"/>
      <c r="W434" s="1380"/>
      <c r="X434" s="1380"/>
      <c r="Y434" s="1380"/>
      <c r="Z434" s="1380"/>
      <c r="AA434" s="1380"/>
      <c r="AB434" s="1380"/>
      <c r="AC434" s="1380"/>
      <c r="AD434" s="1380"/>
      <c r="AE434" s="1380"/>
      <c r="AF434" s="1380"/>
      <c r="AG434" s="1380"/>
      <c r="AH434" s="1380"/>
      <c r="AI434" s="1380"/>
      <c r="AJ434" s="1380"/>
      <c r="AK434" s="1380"/>
      <c r="AL434" s="1380"/>
      <c r="AP434" s="49"/>
      <c r="AQ434" s="99"/>
      <c r="AR434" s="166"/>
      <c r="AS434" s="40"/>
      <c r="AT434" s="41"/>
      <c r="AU434" s="151"/>
      <c r="AV434" s="171"/>
      <c r="AW434" s="219"/>
      <c r="AX434" s="42"/>
      <c r="AY434" s="42"/>
      <c r="AZ434" s="42"/>
      <c r="BA434" s="42"/>
      <c r="BB434" s="538"/>
    </row>
    <row r="435" spans="1:54" s="48" customFormat="1" ht="28.15" customHeight="1">
      <c r="A435" s="50"/>
      <c r="B435" s="1384"/>
      <c r="C435" s="1384"/>
      <c r="D435" s="1384"/>
      <c r="E435" s="1384"/>
      <c r="F435" s="1384"/>
      <c r="G435" s="1384"/>
      <c r="H435" s="1384"/>
      <c r="I435" s="1384"/>
      <c r="J435" s="1384"/>
      <c r="K435" s="1384"/>
      <c r="L435" s="1381"/>
      <c r="M435" s="1381"/>
      <c r="N435" s="1381"/>
      <c r="O435" s="1381"/>
      <c r="P435" s="1381"/>
      <c r="Q435" s="1381"/>
      <c r="R435" s="1381"/>
      <c r="S435" s="1381"/>
      <c r="T435" s="1381"/>
      <c r="U435" s="1381"/>
      <c r="V435" s="1381"/>
      <c r="W435" s="1381"/>
      <c r="X435" s="1381"/>
      <c r="Y435" s="1381"/>
      <c r="Z435" s="1381"/>
      <c r="AA435" s="1381"/>
      <c r="AB435" s="1381"/>
      <c r="AC435" s="1381"/>
      <c r="AD435" s="1381"/>
      <c r="AE435" s="1381"/>
      <c r="AF435" s="1381"/>
      <c r="AG435" s="1381"/>
      <c r="AH435" s="1381"/>
      <c r="AI435" s="1381"/>
      <c r="AJ435" s="1381"/>
      <c r="AK435" s="1381"/>
      <c r="AL435" s="1381"/>
      <c r="AP435" s="49"/>
      <c r="AQ435" s="99"/>
      <c r="AR435" s="166"/>
      <c r="AS435" s="40"/>
      <c r="AT435" s="41"/>
      <c r="AU435" s="151"/>
      <c r="AV435" s="171"/>
      <c r="AW435" s="219"/>
      <c r="AX435" s="42"/>
      <c r="AY435" s="42"/>
      <c r="AZ435" s="42"/>
      <c r="BA435" s="42"/>
      <c r="BB435" s="538"/>
    </row>
    <row r="436" spans="1:54" s="48" customFormat="1" ht="28.15" customHeight="1">
      <c r="A436" s="50"/>
      <c r="B436" s="1384"/>
      <c r="C436" s="1384"/>
      <c r="D436" s="1384"/>
      <c r="E436" s="1384"/>
      <c r="F436" s="1384"/>
      <c r="G436" s="1384"/>
      <c r="H436" s="1384"/>
      <c r="I436" s="1384"/>
      <c r="J436" s="1384"/>
      <c r="K436" s="1384"/>
      <c r="L436" s="1381"/>
      <c r="M436" s="1381"/>
      <c r="N436" s="1381"/>
      <c r="O436" s="1381"/>
      <c r="P436" s="1381"/>
      <c r="Q436" s="1381"/>
      <c r="R436" s="1381"/>
      <c r="S436" s="1381"/>
      <c r="T436" s="1381"/>
      <c r="U436" s="1381"/>
      <c r="V436" s="1381"/>
      <c r="W436" s="1381"/>
      <c r="X436" s="1381"/>
      <c r="Y436" s="1381"/>
      <c r="Z436" s="1381"/>
      <c r="AA436" s="1381"/>
      <c r="AB436" s="1381"/>
      <c r="AC436" s="1381"/>
      <c r="AD436" s="1381"/>
      <c r="AE436" s="1381"/>
      <c r="AF436" s="1381"/>
      <c r="AG436" s="1381"/>
      <c r="AH436" s="1381"/>
      <c r="AI436" s="1381"/>
      <c r="AJ436" s="1381"/>
      <c r="AK436" s="1381"/>
      <c r="AL436" s="1381"/>
      <c r="AP436" s="49"/>
      <c r="AQ436" s="99"/>
      <c r="AR436" s="166"/>
      <c r="AS436" s="40"/>
      <c r="AT436" s="41"/>
      <c r="AU436" s="151"/>
      <c r="AV436" s="171"/>
      <c r="AW436" s="219"/>
      <c r="AX436" s="42"/>
      <c r="AY436" s="42"/>
      <c r="AZ436" s="42"/>
      <c r="BA436" s="42"/>
      <c r="BB436" s="538"/>
    </row>
    <row r="437" spans="1:54" s="48" customFormat="1" ht="28.15" customHeight="1" thickBot="1">
      <c r="A437" s="503"/>
      <c r="B437" s="1385"/>
      <c r="C437" s="1385"/>
      <c r="D437" s="1385"/>
      <c r="E437" s="1385"/>
      <c r="F437" s="1385"/>
      <c r="G437" s="1385"/>
      <c r="H437" s="1385"/>
      <c r="I437" s="1385"/>
      <c r="J437" s="1385"/>
      <c r="K437" s="1385"/>
      <c r="L437" s="1382"/>
      <c r="M437" s="1382"/>
      <c r="N437" s="1382"/>
      <c r="O437" s="1382"/>
      <c r="P437" s="1382"/>
      <c r="Q437" s="1382"/>
      <c r="R437" s="1382"/>
      <c r="S437" s="1382"/>
      <c r="T437" s="1382"/>
      <c r="U437" s="1382"/>
      <c r="V437" s="1382"/>
      <c r="W437" s="1382"/>
      <c r="X437" s="1382"/>
      <c r="Y437" s="1382"/>
      <c r="Z437" s="1382"/>
      <c r="AA437" s="1382"/>
      <c r="AB437" s="1382"/>
      <c r="AC437" s="1382"/>
      <c r="AD437" s="1382"/>
      <c r="AE437" s="1382"/>
      <c r="AF437" s="1382"/>
      <c r="AG437" s="1382"/>
      <c r="AH437" s="1382"/>
      <c r="AI437" s="1382"/>
      <c r="AJ437" s="1382"/>
      <c r="AK437" s="1382"/>
      <c r="AL437" s="1382"/>
      <c r="AP437" s="419"/>
      <c r="AQ437" s="99"/>
      <c r="AR437" s="166"/>
      <c r="AS437" s="40"/>
      <c r="AT437" s="41"/>
      <c r="AU437" s="151"/>
      <c r="AV437" s="171"/>
      <c r="AW437" s="219"/>
      <c r="AX437" s="42"/>
      <c r="AY437" s="42"/>
      <c r="AZ437" s="42"/>
      <c r="BA437" s="42"/>
      <c r="BB437" s="538"/>
    </row>
    <row r="438" spans="1:54" s="48" customFormat="1" ht="28.15" customHeight="1">
      <c r="A438" s="503"/>
      <c r="B438" s="504"/>
      <c r="C438" s="504"/>
      <c r="D438" s="504"/>
      <c r="E438" s="504"/>
      <c r="F438" s="504"/>
      <c r="G438" s="504"/>
      <c r="H438" s="504"/>
      <c r="I438" s="504"/>
      <c r="J438" s="504"/>
      <c r="K438" s="504"/>
      <c r="L438" s="505"/>
      <c r="M438" s="505"/>
      <c r="N438" s="505"/>
      <c r="O438" s="505"/>
      <c r="P438" s="505"/>
      <c r="Q438" s="505"/>
      <c r="R438" s="505"/>
      <c r="S438" s="505"/>
      <c r="T438" s="505"/>
      <c r="U438" s="505"/>
      <c r="V438" s="505"/>
      <c r="W438" s="505"/>
      <c r="X438" s="505"/>
      <c r="Y438" s="505"/>
      <c r="Z438" s="505"/>
      <c r="AA438" s="505"/>
      <c r="AB438" s="505"/>
      <c r="AC438" s="505"/>
      <c r="AD438" s="505"/>
      <c r="AE438" s="505"/>
      <c r="AF438" s="505"/>
      <c r="AG438" s="505"/>
      <c r="AH438" s="505"/>
      <c r="AI438" s="505"/>
      <c r="AJ438" s="505"/>
      <c r="AK438" s="505"/>
      <c r="AL438" s="505"/>
      <c r="AP438" s="419"/>
      <c r="AQ438" s="99"/>
      <c r="AR438" s="166"/>
      <c r="AS438" s="40"/>
      <c r="AT438" s="41"/>
      <c r="AU438" s="151"/>
      <c r="AV438" s="171"/>
      <c r="AW438" s="219"/>
      <c r="AX438" s="42"/>
      <c r="AY438" s="42"/>
      <c r="AZ438" s="42"/>
      <c r="BA438" s="42"/>
      <c r="BB438" s="538"/>
    </row>
    <row r="439" spans="1:54" s="63" customFormat="1" ht="28.15" customHeight="1">
      <c r="A439" s="50"/>
      <c r="B439" s="50"/>
      <c r="C439" s="50"/>
      <c r="D439" s="50"/>
      <c r="E439" s="50"/>
      <c r="F439" s="50" t="s">
        <v>837</v>
      </c>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1"/>
      <c r="AR439" s="160"/>
      <c r="AS439" s="40"/>
      <c r="AT439" s="41"/>
      <c r="AU439" s="151"/>
      <c r="AV439" s="171"/>
      <c r="AW439" s="219"/>
      <c r="AX439" s="42"/>
      <c r="AY439" s="42"/>
      <c r="AZ439" s="42"/>
      <c r="BA439" s="42"/>
      <c r="BB439" s="537"/>
    </row>
    <row r="440" spans="1:54" s="63" customFormat="1" ht="28.15" customHeight="1" thickBot="1">
      <c r="A440" s="50"/>
      <c r="B440" s="50"/>
      <c r="C440" s="1022" t="s">
        <v>1211</v>
      </c>
      <c r="D440" s="1022"/>
      <c r="E440" s="1023" t="s">
        <v>1212</v>
      </c>
      <c r="F440" s="1023"/>
      <c r="G440" s="1023"/>
      <c r="H440" s="1023"/>
      <c r="I440" s="1023"/>
      <c r="J440" s="1023"/>
      <c r="K440" s="1023"/>
      <c r="S440" s="1342" t="s">
        <v>809</v>
      </c>
      <c r="T440" s="1342"/>
      <c r="U440" s="50"/>
      <c r="V440" s="50"/>
      <c r="W440" s="50"/>
      <c r="X440" s="50"/>
      <c r="Y440" s="50"/>
      <c r="Z440" s="50"/>
      <c r="AA440" s="50"/>
      <c r="AB440" s="50"/>
      <c r="AC440" s="50"/>
      <c r="AD440" s="50"/>
      <c r="AH440" s="50"/>
      <c r="AI440" s="50"/>
      <c r="AJ440" s="50"/>
      <c r="AK440" s="50"/>
      <c r="AL440" s="50"/>
      <c r="AM440" s="50"/>
      <c r="AN440" s="50"/>
      <c r="AO440" s="50"/>
      <c r="AP440" s="50"/>
      <c r="AQ440" s="51"/>
      <c r="AR440" s="160"/>
      <c r="AS440" s="40"/>
      <c r="AT440" s="41"/>
      <c r="AU440" s="151"/>
      <c r="AV440" s="171"/>
      <c r="AW440" s="219"/>
      <c r="AX440" s="42"/>
      <c r="AY440" s="42"/>
      <c r="AZ440" s="42"/>
      <c r="BA440" s="42"/>
      <c r="BB440" s="537"/>
    </row>
    <row r="441" spans="1:54" s="63" customFormat="1" ht="28.15" customHeight="1" thickBot="1">
      <c r="A441" s="50"/>
      <c r="B441" s="63">
        <v>1</v>
      </c>
      <c r="C441" s="1039"/>
      <c r="D441" s="1040"/>
      <c r="E441" s="931" t="str">
        <f t="shared" ref="E441:E450" si="30">IFERROR(VLOOKUP(C441,$AK$520:$AL$551,2,0),"")</f>
        <v/>
      </c>
      <c r="F441" s="932"/>
      <c r="G441" s="932"/>
      <c r="H441" s="932"/>
      <c r="I441" s="932"/>
      <c r="J441" s="932"/>
      <c r="K441" s="932"/>
      <c r="L441" s="933"/>
      <c r="M441" s="933"/>
      <c r="N441" s="933"/>
      <c r="O441" s="933"/>
      <c r="P441" s="933"/>
      <c r="Q441" s="934"/>
      <c r="S441" s="1055"/>
      <c r="T441" s="1056"/>
      <c r="U441" s="50" t="s">
        <v>350</v>
      </c>
      <c r="V441" s="50"/>
      <c r="W441" s="140" t="str">
        <f t="shared" ref="W441:W450" si="31">IF(AND(C441&lt;&gt;"",S441=""),"人数を入力してください。","")</f>
        <v/>
      </c>
      <c r="X441" s="208"/>
      <c r="AH441" s="208"/>
      <c r="AI441" s="1338" t="str">
        <f>IF(COUNTIF(C441:D450,"Z2")&gt;1,"コード「Z2」は１回のみ入力してください。複数の技術者資格について記入する場合は、人数欄には延べ人数を入力してください。","")</f>
        <v/>
      </c>
      <c r="AJ441" s="1338"/>
      <c r="AK441" s="1338"/>
      <c r="AL441" s="1338"/>
      <c r="AM441" s="1338"/>
      <c r="AN441" s="1338"/>
      <c r="AO441" s="1338"/>
      <c r="AP441" s="50"/>
      <c r="AQ441" s="51" t="s">
        <v>967</v>
      </c>
      <c r="AR441" s="160"/>
      <c r="AS441" s="40"/>
      <c r="AT441" s="41"/>
      <c r="AU441" s="440" t="str">
        <f>IF(COUNTIF($C$441:$D$450,C441)&gt;1,1,"")</f>
        <v/>
      </c>
      <c r="AV441" s="171"/>
      <c r="AW441" s="219" t="s">
        <v>1168</v>
      </c>
      <c r="AX441" s="42"/>
      <c r="AY441" s="42"/>
      <c r="AZ441" s="42"/>
      <c r="BA441" s="42"/>
      <c r="BB441" s="537"/>
    </row>
    <row r="442" spans="1:54" s="63" customFormat="1" ht="28.15" customHeight="1" thickBot="1">
      <c r="A442" s="50"/>
      <c r="B442" s="63">
        <f t="shared" ref="B442:B450" si="32">B441+1</f>
        <v>2</v>
      </c>
      <c r="C442" s="1039"/>
      <c r="D442" s="1040"/>
      <c r="E442" s="931" t="str">
        <f t="shared" si="30"/>
        <v/>
      </c>
      <c r="F442" s="932"/>
      <c r="G442" s="932"/>
      <c r="H442" s="932"/>
      <c r="I442" s="932"/>
      <c r="J442" s="932"/>
      <c r="K442" s="932"/>
      <c r="L442" s="933"/>
      <c r="M442" s="933"/>
      <c r="N442" s="933"/>
      <c r="O442" s="933"/>
      <c r="P442" s="933"/>
      <c r="Q442" s="934"/>
      <c r="S442" s="1055"/>
      <c r="T442" s="1056"/>
      <c r="U442" s="50" t="s">
        <v>350</v>
      </c>
      <c r="V442" s="50"/>
      <c r="W442" s="140" t="str">
        <f t="shared" si="31"/>
        <v/>
      </c>
      <c r="X442" s="208"/>
      <c r="AH442" s="208"/>
      <c r="AI442" s="1338"/>
      <c r="AJ442" s="1338"/>
      <c r="AK442" s="1338"/>
      <c r="AL442" s="1338"/>
      <c r="AM442" s="1338"/>
      <c r="AN442" s="1338"/>
      <c r="AO442" s="1338"/>
      <c r="AP442" s="50"/>
      <c r="AQ442" s="51" t="s">
        <v>967</v>
      </c>
      <c r="AR442" s="160"/>
      <c r="AS442" s="40"/>
      <c r="AT442" s="41"/>
      <c r="AU442" s="440" t="str">
        <f t="shared" ref="AU442:AU450" si="33">IF(COUNTIF($C$441:$D$450,C442)&gt;1,1,"")</f>
        <v/>
      </c>
      <c r="AV442" s="171"/>
      <c r="AW442" s="219" t="s">
        <v>1168</v>
      </c>
      <c r="AX442" s="42"/>
      <c r="AY442" s="42"/>
      <c r="AZ442" s="42"/>
      <c r="BA442" s="42"/>
      <c r="BB442" s="537"/>
    </row>
    <row r="443" spans="1:54" s="63" customFormat="1" ht="28.15" customHeight="1" thickBot="1">
      <c r="A443" s="50"/>
      <c r="B443" s="63">
        <f t="shared" si="32"/>
        <v>3</v>
      </c>
      <c r="C443" s="1039"/>
      <c r="D443" s="1040"/>
      <c r="E443" s="931" t="str">
        <f t="shared" si="30"/>
        <v/>
      </c>
      <c r="F443" s="932"/>
      <c r="G443" s="932"/>
      <c r="H443" s="932"/>
      <c r="I443" s="932"/>
      <c r="J443" s="932"/>
      <c r="K443" s="932"/>
      <c r="L443" s="933"/>
      <c r="M443" s="933"/>
      <c r="N443" s="933"/>
      <c r="O443" s="933"/>
      <c r="P443" s="933"/>
      <c r="Q443" s="934"/>
      <c r="S443" s="1326"/>
      <c r="T443" s="1327"/>
      <c r="U443" s="50" t="s">
        <v>350</v>
      </c>
      <c r="V443" s="50"/>
      <c r="W443" s="140" t="str">
        <f t="shared" si="31"/>
        <v/>
      </c>
      <c r="X443" s="208"/>
      <c r="AH443" s="208"/>
      <c r="AI443" s="1338"/>
      <c r="AJ443" s="1338"/>
      <c r="AK443" s="1338"/>
      <c r="AL443" s="1338"/>
      <c r="AM443" s="1338"/>
      <c r="AN443" s="1338"/>
      <c r="AO443" s="1338"/>
      <c r="AP443" s="50"/>
      <c r="AQ443" s="51" t="s">
        <v>967</v>
      </c>
      <c r="AR443" s="160"/>
      <c r="AS443" s="40"/>
      <c r="AT443" s="41"/>
      <c r="AU443" s="440" t="str">
        <f t="shared" si="33"/>
        <v/>
      </c>
      <c r="AV443" s="171"/>
      <c r="AW443" s="219" t="s">
        <v>1168</v>
      </c>
      <c r="AX443" s="42"/>
      <c r="AY443" s="42"/>
      <c r="AZ443" s="42"/>
      <c r="BA443" s="42"/>
      <c r="BB443" s="537"/>
    </row>
    <row r="444" spans="1:54" s="63" customFormat="1" ht="28.15" customHeight="1" thickBot="1">
      <c r="A444" s="50"/>
      <c r="B444" s="63">
        <f t="shared" si="32"/>
        <v>4</v>
      </c>
      <c r="C444" s="1039"/>
      <c r="D444" s="1040"/>
      <c r="E444" s="931" t="str">
        <f t="shared" si="30"/>
        <v/>
      </c>
      <c r="F444" s="932"/>
      <c r="G444" s="932"/>
      <c r="H444" s="932"/>
      <c r="I444" s="932"/>
      <c r="J444" s="932"/>
      <c r="K444" s="932"/>
      <c r="L444" s="933"/>
      <c r="M444" s="933"/>
      <c r="N444" s="933"/>
      <c r="O444" s="933"/>
      <c r="P444" s="933"/>
      <c r="Q444" s="934"/>
      <c r="S444" s="1055"/>
      <c r="T444" s="1056"/>
      <c r="U444" s="50" t="s">
        <v>350</v>
      </c>
      <c r="V444" s="50"/>
      <c r="W444" s="140" t="str">
        <f t="shared" si="31"/>
        <v/>
      </c>
      <c r="X444" s="208"/>
      <c r="AH444" s="208"/>
      <c r="AI444" s="1338"/>
      <c r="AJ444" s="1338"/>
      <c r="AK444" s="1338"/>
      <c r="AL444" s="1338"/>
      <c r="AM444" s="1338"/>
      <c r="AN444" s="1338"/>
      <c r="AO444" s="1338"/>
      <c r="AP444" s="50"/>
      <c r="AQ444" s="51" t="s">
        <v>967</v>
      </c>
      <c r="AR444" s="160"/>
      <c r="AS444" s="40"/>
      <c r="AT444" s="41"/>
      <c r="AU444" s="440" t="str">
        <f t="shared" si="33"/>
        <v/>
      </c>
      <c r="AV444" s="171"/>
      <c r="AW444" s="219" t="s">
        <v>1168</v>
      </c>
      <c r="AX444" s="42"/>
      <c r="AY444" s="42"/>
      <c r="AZ444" s="42"/>
      <c r="BA444" s="42"/>
      <c r="BB444" s="537"/>
    </row>
    <row r="445" spans="1:54" s="63" customFormat="1" ht="28.15" customHeight="1" thickBot="1">
      <c r="A445" s="50"/>
      <c r="B445" s="63">
        <f t="shared" si="32"/>
        <v>5</v>
      </c>
      <c r="C445" s="1039"/>
      <c r="D445" s="1040"/>
      <c r="E445" s="931" t="str">
        <f t="shared" si="30"/>
        <v/>
      </c>
      <c r="F445" s="932"/>
      <c r="G445" s="932"/>
      <c r="H445" s="932"/>
      <c r="I445" s="932"/>
      <c r="J445" s="932"/>
      <c r="K445" s="932"/>
      <c r="L445" s="933"/>
      <c r="M445" s="933"/>
      <c r="N445" s="933"/>
      <c r="O445" s="933"/>
      <c r="P445" s="933"/>
      <c r="Q445" s="934"/>
      <c r="S445" s="1055"/>
      <c r="T445" s="1056"/>
      <c r="U445" s="50" t="s">
        <v>350</v>
      </c>
      <c r="V445" s="50"/>
      <c r="W445" s="140" t="str">
        <f t="shared" si="31"/>
        <v/>
      </c>
      <c r="X445" s="208"/>
      <c r="AH445" s="208"/>
      <c r="AI445" s="1338"/>
      <c r="AJ445" s="1338"/>
      <c r="AK445" s="1338"/>
      <c r="AL445" s="1338"/>
      <c r="AM445" s="1338"/>
      <c r="AN445" s="1338"/>
      <c r="AO445" s="1338"/>
      <c r="AP445" s="50"/>
      <c r="AQ445" s="51" t="s">
        <v>967</v>
      </c>
      <c r="AR445" s="160"/>
      <c r="AS445" s="40"/>
      <c r="AT445" s="41"/>
      <c r="AU445" s="440" t="str">
        <f t="shared" si="33"/>
        <v/>
      </c>
      <c r="AV445" s="171"/>
      <c r="AW445" s="219" t="s">
        <v>1168</v>
      </c>
      <c r="AX445" s="42"/>
      <c r="AY445" s="42"/>
      <c r="AZ445" s="42"/>
      <c r="BA445" s="42"/>
      <c r="BB445" s="537"/>
    </row>
    <row r="446" spans="1:54" s="63" customFormat="1" ht="28.15" customHeight="1" thickBot="1">
      <c r="A446" s="50"/>
      <c r="B446" s="63">
        <f t="shared" si="32"/>
        <v>6</v>
      </c>
      <c r="C446" s="1039"/>
      <c r="D446" s="1040"/>
      <c r="E446" s="931" t="str">
        <f t="shared" si="30"/>
        <v/>
      </c>
      <c r="F446" s="932"/>
      <c r="G446" s="932"/>
      <c r="H446" s="932"/>
      <c r="I446" s="932"/>
      <c r="J446" s="932"/>
      <c r="K446" s="932"/>
      <c r="L446" s="933"/>
      <c r="M446" s="933"/>
      <c r="N446" s="933"/>
      <c r="O446" s="933"/>
      <c r="P446" s="933"/>
      <c r="Q446" s="934"/>
      <c r="S446" s="1055"/>
      <c r="T446" s="1056"/>
      <c r="U446" s="50" t="s">
        <v>350</v>
      </c>
      <c r="V446" s="50"/>
      <c r="W446" s="140" t="str">
        <f t="shared" si="31"/>
        <v/>
      </c>
      <c r="X446" s="208"/>
      <c r="AH446" s="208"/>
      <c r="AI446" s="1338"/>
      <c r="AJ446" s="1338"/>
      <c r="AK446" s="1338"/>
      <c r="AL446" s="1338"/>
      <c r="AM446" s="1338"/>
      <c r="AN446" s="1338"/>
      <c r="AO446" s="1338"/>
      <c r="AP446" s="50"/>
      <c r="AQ446" s="51" t="s">
        <v>967</v>
      </c>
      <c r="AR446" s="160"/>
      <c r="AS446" s="40"/>
      <c r="AT446" s="41"/>
      <c r="AU446" s="440" t="str">
        <f t="shared" si="33"/>
        <v/>
      </c>
      <c r="AV446" s="171"/>
      <c r="AW446" s="219" t="s">
        <v>1168</v>
      </c>
      <c r="AX446" s="42"/>
      <c r="AY446" s="42"/>
      <c r="AZ446" s="42"/>
      <c r="BA446" s="42"/>
      <c r="BB446" s="537"/>
    </row>
    <row r="447" spans="1:54" s="63" customFormat="1" ht="28.15" customHeight="1" thickBot="1">
      <c r="A447" s="50"/>
      <c r="B447" s="63">
        <f t="shared" si="32"/>
        <v>7</v>
      </c>
      <c r="C447" s="1039"/>
      <c r="D447" s="1040"/>
      <c r="E447" s="931" t="str">
        <f t="shared" si="30"/>
        <v/>
      </c>
      <c r="F447" s="932"/>
      <c r="G447" s="932"/>
      <c r="H447" s="932"/>
      <c r="I447" s="932"/>
      <c r="J447" s="932"/>
      <c r="K447" s="932"/>
      <c r="L447" s="933"/>
      <c r="M447" s="933"/>
      <c r="N447" s="933"/>
      <c r="O447" s="933"/>
      <c r="P447" s="933"/>
      <c r="Q447" s="934"/>
      <c r="S447" s="1055"/>
      <c r="T447" s="1056"/>
      <c r="U447" s="50" t="s">
        <v>350</v>
      </c>
      <c r="V447" s="50"/>
      <c r="W447" s="140" t="str">
        <f t="shared" si="31"/>
        <v/>
      </c>
      <c r="X447" s="208"/>
      <c r="AH447" s="208"/>
      <c r="AI447" s="1338"/>
      <c r="AJ447" s="1338"/>
      <c r="AK447" s="1338"/>
      <c r="AL447" s="1338"/>
      <c r="AM447" s="1338"/>
      <c r="AN447" s="1338"/>
      <c r="AO447" s="1338"/>
      <c r="AP447" s="50"/>
      <c r="AQ447" s="51" t="s">
        <v>967</v>
      </c>
      <c r="AR447" s="160"/>
      <c r="AS447" s="40"/>
      <c r="AT447" s="41"/>
      <c r="AU447" s="440" t="str">
        <f t="shared" si="33"/>
        <v/>
      </c>
      <c r="AV447" s="171"/>
      <c r="AW447" s="219" t="s">
        <v>1168</v>
      </c>
      <c r="AX447" s="42"/>
      <c r="AY447" s="42"/>
      <c r="AZ447" s="42"/>
      <c r="BA447" s="42"/>
      <c r="BB447" s="537"/>
    </row>
    <row r="448" spans="1:54" s="63" customFormat="1" ht="28.15" customHeight="1" thickBot="1">
      <c r="A448" s="50"/>
      <c r="B448" s="63">
        <f t="shared" si="32"/>
        <v>8</v>
      </c>
      <c r="C448" s="1039"/>
      <c r="D448" s="1040"/>
      <c r="E448" s="931" t="str">
        <f t="shared" si="30"/>
        <v/>
      </c>
      <c r="F448" s="932"/>
      <c r="G448" s="932"/>
      <c r="H448" s="932"/>
      <c r="I448" s="932"/>
      <c r="J448" s="932"/>
      <c r="K448" s="932"/>
      <c r="L448" s="933"/>
      <c r="M448" s="933"/>
      <c r="N448" s="933"/>
      <c r="O448" s="933"/>
      <c r="P448" s="933"/>
      <c r="Q448" s="934"/>
      <c r="S448" s="1055"/>
      <c r="T448" s="1056"/>
      <c r="U448" s="50" t="s">
        <v>350</v>
      </c>
      <c r="V448" s="50"/>
      <c r="W448" s="140" t="str">
        <f t="shared" si="31"/>
        <v/>
      </c>
      <c r="X448" s="208"/>
      <c r="AH448" s="208"/>
      <c r="AI448" s="1338"/>
      <c r="AJ448" s="1338"/>
      <c r="AK448" s="1338"/>
      <c r="AL448" s="1338"/>
      <c r="AM448" s="1338"/>
      <c r="AN448" s="1338"/>
      <c r="AO448" s="1338"/>
      <c r="AP448" s="50"/>
      <c r="AQ448" s="51" t="s">
        <v>967</v>
      </c>
      <c r="AR448" s="160"/>
      <c r="AS448" s="40"/>
      <c r="AT448" s="41"/>
      <c r="AU448" s="440" t="str">
        <f t="shared" si="33"/>
        <v/>
      </c>
      <c r="AV448" s="171"/>
      <c r="AW448" s="219" t="s">
        <v>1168</v>
      </c>
      <c r="AX448" s="42"/>
      <c r="AY448" s="42"/>
      <c r="AZ448" s="42"/>
      <c r="BA448" s="42"/>
      <c r="BB448" s="537"/>
    </row>
    <row r="449" spans="1:54" s="63" customFormat="1" ht="28.15" customHeight="1" thickBot="1">
      <c r="A449" s="50"/>
      <c r="B449" s="63">
        <f t="shared" si="32"/>
        <v>9</v>
      </c>
      <c r="C449" s="1039"/>
      <c r="D449" s="1040"/>
      <c r="E449" s="931" t="str">
        <f t="shared" si="30"/>
        <v/>
      </c>
      <c r="F449" s="932"/>
      <c r="G449" s="932"/>
      <c r="H449" s="932"/>
      <c r="I449" s="932"/>
      <c r="J449" s="932"/>
      <c r="K449" s="932"/>
      <c r="L449" s="933"/>
      <c r="M449" s="933"/>
      <c r="N449" s="933"/>
      <c r="O449" s="933"/>
      <c r="P449" s="933"/>
      <c r="Q449" s="934"/>
      <c r="S449" s="1055"/>
      <c r="T449" s="1056"/>
      <c r="U449" s="50" t="s">
        <v>350</v>
      </c>
      <c r="V449" s="50"/>
      <c r="W449" s="140" t="str">
        <f t="shared" si="31"/>
        <v/>
      </c>
      <c r="X449" s="208"/>
      <c r="AH449" s="208"/>
      <c r="AI449" s="1338"/>
      <c r="AJ449" s="1338"/>
      <c r="AK449" s="1338"/>
      <c r="AL449" s="1338"/>
      <c r="AM449" s="1338"/>
      <c r="AN449" s="1338"/>
      <c r="AO449" s="1338"/>
      <c r="AP449" s="50"/>
      <c r="AQ449" s="51" t="s">
        <v>967</v>
      </c>
      <c r="AR449" s="160"/>
      <c r="AS449" s="40"/>
      <c r="AT449" s="41"/>
      <c r="AU449" s="440" t="str">
        <f t="shared" si="33"/>
        <v/>
      </c>
      <c r="AV449" s="171"/>
      <c r="AW449" s="219" t="s">
        <v>1168</v>
      </c>
      <c r="AX449" s="42"/>
      <c r="AY449" s="42"/>
      <c r="AZ449" s="42"/>
      <c r="BA449" s="42"/>
      <c r="BB449" s="537"/>
    </row>
    <row r="450" spans="1:54" s="63" customFormat="1" ht="28.15" customHeight="1" thickBot="1">
      <c r="A450" s="50"/>
      <c r="B450" s="63">
        <f t="shared" si="32"/>
        <v>10</v>
      </c>
      <c r="C450" s="1039"/>
      <c r="D450" s="1040"/>
      <c r="E450" s="931" t="str">
        <f t="shared" si="30"/>
        <v/>
      </c>
      <c r="F450" s="932"/>
      <c r="G450" s="932"/>
      <c r="H450" s="932"/>
      <c r="I450" s="932"/>
      <c r="J450" s="932"/>
      <c r="K450" s="932"/>
      <c r="L450" s="933"/>
      <c r="M450" s="933"/>
      <c r="N450" s="933"/>
      <c r="O450" s="933"/>
      <c r="P450" s="933"/>
      <c r="Q450" s="934"/>
      <c r="S450" s="1055"/>
      <c r="T450" s="1056"/>
      <c r="U450" s="50" t="s">
        <v>350</v>
      </c>
      <c r="V450" s="50"/>
      <c r="W450" s="140" t="str">
        <f t="shared" si="31"/>
        <v/>
      </c>
      <c r="X450" s="208"/>
      <c r="AH450" s="208"/>
      <c r="AI450" s="1338"/>
      <c r="AJ450" s="1338"/>
      <c r="AK450" s="1338"/>
      <c r="AL450" s="1338"/>
      <c r="AM450" s="1338"/>
      <c r="AN450" s="1338"/>
      <c r="AO450" s="1338"/>
      <c r="AP450" s="50"/>
      <c r="AQ450" s="51" t="s">
        <v>967</v>
      </c>
      <c r="AR450" s="160"/>
      <c r="AS450" s="40"/>
      <c r="AT450" s="41"/>
      <c r="AU450" s="440" t="str">
        <f t="shared" si="33"/>
        <v/>
      </c>
      <c r="AV450" s="171"/>
      <c r="AW450" s="219" t="s">
        <v>1168</v>
      </c>
      <c r="AX450" s="42"/>
      <c r="AY450" s="42"/>
      <c r="AZ450" s="42"/>
      <c r="BA450" s="42"/>
      <c r="BB450" s="537"/>
    </row>
    <row r="451" spans="1:54" s="63" customFormat="1" ht="28.15" customHeight="1">
      <c r="A451" s="508"/>
      <c r="C451" s="1328" t="str">
        <f>IF(AU451&gt;0,"重複して選択している技術者コードがあります。ご確認ください。","")</f>
        <v/>
      </c>
      <c r="D451" s="1328"/>
      <c r="E451" s="1328"/>
      <c r="F451" s="1328"/>
      <c r="G451" s="1328"/>
      <c r="H451" s="1328"/>
      <c r="I451" s="1328"/>
      <c r="J451" s="1328"/>
      <c r="K451" s="1328"/>
      <c r="L451" s="1328"/>
      <c r="M451" s="1328"/>
      <c r="N451" s="1328"/>
      <c r="O451" s="1328"/>
      <c r="P451" s="1328"/>
      <c r="Q451" s="1328"/>
      <c r="R451" s="1328"/>
      <c r="S451" s="1328"/>
      <c r="T451" s="1328"/>
      <c r="U451" s="1328"/>
      <c r="V451" s="1328"/>
      <c r="W451" s="1328"/>
      <c r="X451" s="1328"/>
      <c r="Y451" s="1328"/>
      <c r="Z451" s="1328"/>
      <c r="AA451" s="1328"/>
      <c r="AB451" s="1328"/>
      <c r="AC451" s="1328"/>
      <c r="AD451" s="1328"/>
      <c r="AE451" s="1328"/>
      <c r="AF451" s="1328"/>
      <c r="AG451" s="1328"/>
      <c r="AH451" s="1328"/>
      <c r="AI451" s="1328"/>
      <c r="AJ451" s="1328"/>
      <c r="AK451" s="1328"/>
      <c r="AL451" s="1328"/>
      <c r="AM451" s="1328"/>
      <c r="AN451" s="1328"/>
      <c r="AO451" s="509"/>
      <c r="AP451" s="508"/>
      <c r="AQ451" s="51"/>
      <c r="AR451" s="160"/>
      <c r="AS451" s="40"/>
      <c r="AT451" s="41"/>
      <c r="AU451" s="440">
        <f>SUM(AU441:AU450)</f>
        <v>0</v>
      </c>
      <c r="AV451" s="171"/>
      <c r="AW451" s="219"/>
      <c r="AX451" s="42"/>
      <c r="AY451" s="42"/>
      <c r="AZ451" s="42"/>
      <c r="BA451" s="42"/>
      <c r="BB451" s="537"/>
    </row>
    <row r="452" spans="1:54" s="63" customFormat="1" ht="28.15" customHeight="1">
      <c r="A452" s="50"/>
      <c r="B452" s="50"/>
      <c r="C452" s="1328"/>
      <c r="D452" s="1328"/>
      <c r="E452" s="1328"/>
      <c r="F452" s="1328"/>
      <c r="G452" s="1328"/>
      <c r="H452" s="1328"/>
      <c r="I452" s="1328"/>
      <c r="J452" s="1328"/>
      <c r="K452" s="1328"/>
      <c r="L452" s="1328"/>
      <c r="M452" s="1328"/>
      <c r="N452" s="1328"/>
      <c r="O452" s="1328"/>
      <c r="P452" s="1328"/>
      <c r="Q452" s="1328"/>
      <c r="R452" s="1328"/>
      <c r="S452" s="1328"/>
      <c r="T452" s="1328"/>
      <c r="U452" s="1328"/>
      <c r="V452" s="1328"/>
      <c r="W452" s="1328"/>
      <c r="X452" s="1328"/>
      <c r="Y452" s="1328"/>
      <c r="Z452" s="1328"/>
      <c r="AA452" s="1328"/>
      <c r="AB452" s="1328"/>
      <c r="AC452" s="1328"/>
      <c r="AD452" s="1328"/>
      <c r="AE452" s="1328"/>
      <c r="AF452" s="1328"/>
      <c r="AG452" s="1328"/>
      <c r="AH452" s="1328"/>
      <c r="AI452" s="1328"/>
      <c r="AJ452" s="1328"/>
      <c r="AK452" s="1328"/>
      <c r="AL452" s="1328"/>
      <c r="AM452" s="1328"/>
      <c r="AN452" s="1328"/>
      <c r="AO452" s="50"/>
      <c r="AP452" s="50"/>
      <c r="AQ452" s="51"/>
      <c r="AR452" s="160"/>
      <c r="AS452" s="40"/>
      <c r="AT452" s="41"/>
      <c r="AU452" s="151"/>
      <c r="AV452" s="171"/>
      <c r="AW452" s="219"/>
      <c r="AX452" s="42"/>
      <c r="AY452" s="42"/>
      <c r="AZ452" s="42"/>
      <c r="BA452" s="42"/>
      <c r="BB452" s="537"/>
    </row>
    <row r="453" spans="1:54" s="63" customFormat="1" ht="28.15" customHeight="1" thickBot="1">
      <c r="A453" s="50"/>
      <c r="C453" s="994" t="str">
        <f>SUBSTITUTE(様式７!AA19,"記入","入力")</f>
        <v>◆「コード９９（技術者資格コード表にないその他の技術職員）」を上記「コード番号」に入力した場合は、具体的な資格名及びその合計人数（延べ人数）を以下に入力</v>
      </c>
      <c r="D453" s="994"/>
      <c r="E453" s="994"/>
      <c r="F453" s="994"/>
      <c r="G453" s="994"/>
      <c r="H453" s="994"/>
      <c r="I453" s="994"/>
      <c r="J453" s="994"/>
      <c r="K453" s="994"/>
      <c r="L453" s="994"/>
      <c r="M453" s="994"/>
      <c r="N453" s="994"/>
      <c r="O453" s="994"/>
      <c r="P453" s="994"/>
      <c r="Q453" s="994"/>
      <c r="R453" s="994"/>
      <c r="S453" s="994"/>
      <c r="T453" s="994"/>
      <c r="U453" s="994"/>
      <c r="V453" s="994"/>
      <c r="W453" s="994"/>
      <c r="X453" s="994"/>
      <c r="Y453" s="994"/>
      <c r="Z453" s="994"/>
      <c r="AA453" s="994"/>
      <c r="AB453" s="994"/>
      <c r="AC453" s="994"/>
      <c r="AD453" s="994"/>
      <c r="AE453" s="994"/>
      <c r="AF453" s="994"/>
      <c r="AG453" s="994"/>
      <c r="AH453" s="994"/>
      <c r="AI453" s="994"/>
      <c r="AJ453" s="994"/>
      <c r="AK453" s="994"/>
      <c r="AL453" s="994"/>
      <c r="AM453" s="137"/>
      <c r="AN453" s="50"/>
      <c r="AO453" s="50"/>
      <c r="AP453" s="50"/>
      <c r="AQ453" s="51"/>
      <c r="AR453" s="160"/>
      <c r="AS453" s="40"/>
      <c r="AT453" s="41"/>
      <c r="AU453" s="151"/>
      <c r="AV453" s="171"/>
      <c r="AW453" s="219"/>
      <c r="AX453" s="42"/>
      <c r="AY453" s="42"/>
      <c r="AZ453" s="42"/>
      <c r="BA453" s="42"/>
      <c r="BB453" s="537"/>
    </row>
    <row r="454" spans="1:54" s="63" customFormat="1" ht="28.15" customHeight="1" thickBot="1">
      <c r="A454" s="50"/>
      <c r="B454" s="131"/>
      <c r="C454" s="1339"/>
      <c r="D454" s="1340"/>
      <c r="E454" s="1340"/>
      <c r="F454" s="1340"/>
      <c r="G454" s="1340"/>
      <c r="H454" s="1340"/>
      <c r="I454" s="1340"/>
      <c r="J454" s="1340"/>
      <c r="K454" s="1340"/>
      <c r="L454" s="1340"/>
      <c r="M454" s="1340"/>
      <c r="N454" s="1340"/>
      <c r="O454" s="1340"/>
      <c r="P454" s="1340"/>
      <c r="Q454" s="1340"/>
      <c r="R454" s="1340"/>
      <c r="S454" s="1340"/>
      <c r="T454" s="1340"/>
      <c r="U454" s="1340"/>
      <c r="V454" s="1340"/>
      <c r="W454" s="1340"/>
      <c r="X454" s="1340"/>
      <c r="Y454" s="1340"/>
      <c r="Z454" s="1340"/>
      <c r="AA454" s="1341"/>
      <c r="AB454" s="50"/>
      <c r="AC454" s="1050" t="str">
        <f>IF(COUNTIF(C441:D450,"99")=0,"自動入力",VLOOKUP("99",C441:T450,17,0))</f>
        <v>自動入力</v>
      </c>
      <c r="AD454" s="1051"/>
      <c r="AE454" s="1051"/>
      <c r="AF454" s="1052"/>
      <c r="AG454" s="131" t="s">
        <v>735</v>
      </c>
      <c r="AH454" s="968" t="s">
        <v>974</v>
      </c>
      <c r="AI454" s="968"/>
      <c r="AJ454" s="968"/>
      <c r="AN454" s="131"/>
      <c r="AO454" s="50"/>
      <c r="AP454" s="479"/>
      <c r="AQ454" s="51" t="s">
        <v>1219</v>
      </c>
      <c r="AR454" s="160"/>
      <c r="AS454" s="40"/>
      <c r="AT454" s="41" t="str">
        <f>SUBSTITUTE(SUBSTITUTE(SUBSTITUTE(SUBSTITUTE(C454," ",""),"　",""),"，","、"),",","、")</f>
        <v/>
      </c>
      <c r="AU454" s="151" t="str">
        <f>IF(AC454="自動入力","",AC454)</f>
        <v/>
      </c>
      <c r="AV454" s="171"/>
      <c r="AW454" s="219" t="s">
        <v>971</v>
      </c>
      <c r="AX454" s="42"/>
      <c r="AY454" s="42"/>
      <c r="AZ454" s="42"/>
      <c r="BA454" s="42"/>
      <c r="BB454" s="537"/>
    </row>
    <row r="455" spans="1:54" s="63" customFormat="1" ht="28.15" customHeight="1" thickBot="1">
      <c r="A455" s="50"/>
      <c r="B455" s="131"/>
      <c r="C455" s="139" t="str">
        <f>IF(LEN(AT454)&gt;22,"２２文字を超えた文字は、出力様式には表示されません。様式８のシートを確認してください。","")</f>
        <v/>
      </c>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131"/>
      <c r="AI455" s="141"/>
      <c r="AJ455" s="141"/>
      <c r="AK455" s="141"/>
      <c r="AL455" s="141"/>
      <c r="AM455" s="131"/>
      <c r="AN455" s="131"/>
      <c r="AO455" s="50"/>
      <c r="AP455" s="50"/>
      <c r="AQ455" s="51"/>
      <c r="AR455" s="160"/>
      <c r="AS455" s="40"/>
      <c r="AT455" s="41"/>
      <c r="AU455" s="151"/>
      <c r="AV455" s="171"/>
      <c r="AW455" s="219" t="s">
        <v>969</v>
      </c>
      <c r="AX455" s="42"/>
      <c r="AY455" s="42"/>
      <c r="AZ455" s="42"/>
      <c r="BA455" s="42"/>
      <c r="BB455" s="537"/>
    </row>
    <row r="456" spans="1:54" s="63" customFormat="1" ht="28.15" customHeight="1">
      <c r="A456" s="50"/>
      <c r="B456" s="1041" t="str">
        <f>様式７!A23</f>
        <v>③会社概要
（申請する業務についての説明等）</v>
      </c>
      <c r="C456" s="1042"/>
      <c r="D456" s="1042"/>
      <c r="E456" s="1042"/>
      <c r="F456" s="1042"/>
      <c r="G456" s="1042"/>
      <c r="H456" s="1042"/>
      <c r="I456" s="1042"/>
      <c r="J456" s="1042"/>
      <c r="K456" s="1043"/>
      <c r="L456" s="1053" t="str">
        <f>様式７!AA23</f>
        <v>（１２０文字以内で記入してください。）</v>
      </c>
      <c r="M456" s="1053"/>
      <c r="N456" s="1053"/>
      <c r="O456" s="1053"/>
      <c r="P456" s="1053"/>
      <c r="Q456" s="1053"/>
      <c r="R456" s="1053"/>
      <c r="S456" s="1053"/>
      <c r="T456" s="1053"/>
      <c r="U456" s="1053"/>
      <c r="V456" s="1053"/>
      <c r="W456" s="1053"/>
      <c r="X456" s="1053"/>
      <c r="Y456" s="1053"/>
      <c r="Z456" s="1053"/>
      <c r="AA456" s="1053"/>
      <c r="AB456" s="1053"/>
      <c r="AC456" s="1053"/>
      <c r="AD456" s="1053"/>
      <c r="AE456" s="1053"/>
      <c r="AF456" s="1053"/>
      <c r="AG456" s="1053"/>
      <c r="AH456" s="1053"/>
      <c r="AI456" s="1053"/>
      <c r="AJ456" s="1053"/>
      <c r="AK456" s="1053"/>
      <c r="AL456" s="1054"/>
      <c r="AM456" s="50"/>
      <c r="AN456" s="50"/>
      <c r="AO456" s="50"/>
      <c r="AP456" s="50"/>
      <c r="AQ456" s="51"/>
      <c r="AR456" s="160"/>
      <c r="AS456" s="40"/>
      <c r="AT456" s="41"/>
      <c r="AU456" s="151"/>
      <c r="AV456" s="171"/>
      <c r="AW456" s="219"/>
      <c r="AX456" s="42"/>
      <c r="AY456" s="42"/>
      <c r="AZ456" s="42"/>
      <c r="BA456" s="42"/>
      <c r="BB456" s="537"/>
    </row>
    <row r="457" spans="1:54" s="63" customFormat="1" ht="28.15" customHeight="1">
      <c r="A457" s="50"/>
      <c r="B457" s="1044"/>
      <c r="C457" s="1045"/>
      <c r="D457" s="1045"/>
      <c r="E457" s="1045"/>
      <c r="F457" s="1045"/>
      <c r="G457" s="1045"/>
      <c r="H457" s="1045"/>
      <c r="I457" s="1045"/>
      <c r="J457" s="1045"/>
      <c r="K457" s="1046"/>
      <c r="L457" s="1057"/>
      <c r="M457" s="1057"/>
      <c r="N457" s="1057"/>
      <c r="O457" s="1057"/>
      <c r="P457" s="1057"/>
      <c r="Q457" s="1057"/>
      <c r="R457" s="1057"/>
      <c r="S457" s="1057"/>
      <c r="T457" s="1057"/>
      <c r="U457" s="1057"/>
      <c r="V457" s="1057"/>
      <c r="W457" s="1057"/>
      <c r="X457" s="1057"/>
      <c r="Y457" s="1057"/>
      <c r="Z457" s="1057"/>
      <c r="AA457" s="1057"/>
      <c r="AB457" s="1057"/>
      <c r="AC457" s="1057"/>
      <c r="AD457" s="1057"/>
      <c r="AE457" s="1057"/>
      <c r="AF457" s="1057"/>
      <c r="AG457" s="1057"/>
      <c r="AH457" s="1057"/>
      <c r="AI457" s="1057"/>
      <c r="AJ457" s="1057"/>
      <c r="AK457" s="1057"/>
      <c r="AL457" s="1058"/>
      <c r="AM457" s="50"/>
      <c r="AN457" s="50"/>
      <c r="AO457" s="50"/>
      <c r="AP457" s="479"/>
      <c r="AQ457" s="51" t="s">
        <v>1219</v>
      </c>
      <c r="AR457" s="160"/>
      <c r="AS457" s="40"/>
      <c r="AT457" s="41" t="str">
        <f>SUBSTITUTE(SUBSTITUTE(SUBSTITUTE(SUBSTITUTE(AU457," ",""),"　",""),"，","、"),",","、")</f>
        <v/>
      </c>
      <c r="AU457" s="440" t="str">
        <f>DBCS(L457)</f>
        <v/>
      </c>
      <c r="AV457" s="171"/>
      <c r="AW457" s="219" t="s">
        <v>971</v>
      </c>
      <c r="AX457" s="42"/>
      <c r="AY457" s="42"/>
      <c r="AZ457" s="42"/>
      <c r="BA457" s="42"/>
      <c r="BB457" s="537"/>
    </row>
    <row r="458" spans="1:54" s="63" customFormat="1" ht="28.15" customHeight="1" thickBot="1">
      <c r="A458" s="50"/>
      <c r="B458" s="1047"/>
      <c r="C458" s="1048"/>
      <c r="D458" s="1048"/>
      <c r="E458" s="1048"/>
      <c r="F458" s="1048"/>
      <c r="G458" s="1048"/>
      <c r="H458" s="1048"/>
      <c r="I458" s="1048"/>
      <c r="J458" s="1048"/>
      <c r="K458" s="1049"/>
      <c r="L458" s="1059"/>
      <c r="M458" s="1059"/>
      <c r="N458" s="1059"/>
      <c r="O458" s="1059"/>
      <c r="P458" s="1059"/>
      <c r="Q458" s="1059"/>
      <c r="R458" s="1059"/>
      <c r="S458" s="1059"/>
      <c r="T458" s="1059"/>
      <c r="U458" s="1059"/>
      <c r="V458" s="1059"/>
      <c r="W458" s="1059"/>
      <c r="X458" s="1059"/>
      <c r="Y458" s="1059"/>
      <c r="Z458" s="1059"/>
      <c r="AA458" s="1059"/>
      <c r="AB458" s="1059"/>
      <c r="AC458" s="1059"/>
      <c r="AD458" s="1059"/>
      <c r="AE458" s="1059"/>
      <c r="AF458" s="1059"/>
      <c r="AG458" s="1059"/>
      <c r="AH458" s="1059"/>
      <c r="AI458" s="1059"/>
      <c r="AJ458" s="1059"/>
      <c r="AK458" s="1059"/>
      <c r="AL458" s="1060"/>
      <c r="AM458" s="50"/>
      <c r="AN458" s="50"/>
      <c r="AO458" s="50"/>
      <c r="AP458" s="50"/>
      <c r="AQ458" s="51"/>
      <c r="AR458" s="160"/>
      <c r="AS458" s="40"/>
      <c r="AT458" s="41"/>
      <c r="AU458" s="151"/>
      <c r="AV458" s="171"/>
      <c r="AW458" s="219"/>
      <c r="AX458" s="42"/>
      <c r="AY458" s="42"/>
      <c r="AZ458" s="42"/>
      <c r="BA458" s="42"/>
      <c r="BB458" s="537"/>
    </row>
    <row r="459" spans="1:54" s="63" customFormat="1" ht="28.15" customHeight="1" thickBot="1">
      <c r="A459" s="50"/>
      <c r="B459" s="142"/>
      <c r="C459" s="142"/>
      <c r="D459" s="142"/>
      <c r="E459" s="142"/>
      <c r="F459" s="142"/>
      <c r="G459" s="142"/>
      <c r="H459" s="142"/>
      <c r="I459" s="142"/>
      <c r="J459" s="50"/>
      <c r="K459" s="50"/>
      <c r="L459" s="1325" t="str">
        <f>IF(LEN(AT457)&gt;120,"１２０文字を超えた文字は、出力様式には表示されません。様式７のシートを確認してください。","")</f>
        <v/>
      </c>
      <c r="M459" s="1325"/>
      <c r="N459" s="1325"/>
      <c r="O459" s="1325"/>
      <c r="P459" s="1325"/>
      <c r="Q459" s="1325"/>
      <c r="R459" s="1325"/>
      <c r="S459" s="1325"/>
      <c r="T459" s="1325"/>
      <c r="U459" s="1325"/>
      <c r="V459" s="1325"/>
      <c r="W459" s="1325"/>
      <c r="X459" s="1325"/>
      <c r="Y459" s="1325"/>
      <c r="Z459" s="1325"/>
      <c r="AA459" s="1325"/>
      <c r="AB459" s="1325"/>
      <c r="AC459" s="1325"/>
      <c r="AD459" s="1325"/>
      <c r="AE459" s="1325"/>
      <c r="AF459" s="1325"/>
      <c r="AG459" s="1325"/>
      <c r="AH459" s="1325"/>
      <c r="AI459" s="1325"/>
      <c r="AJ459" s="1325"/>
      <c r="AK459" s="1325"/>
      <c r="AL459" s="1325"/>
      <c r="AM459" s="1325"/>
      <c r="AN459" s="1325"/>
      <c r="AO459" s="1325"/>
      <c r="AP459" s="1325"/>
      <c r="AQ459" s="51"/>
      <c r="AR459" s="160"/>
      <c r="AS459" s="40"/>
      <c r="AT459" s="41"/>
      <c r="AU459" s="151"/>
      <c r="AV459" s="171"/>
      <c r="AW459" s="219" t="s">
        <v>970</v>
      </c>
      <c r="AX459" s="42"/>
      <c r="AY459" s="42"/>
      <c r="AZ459" s="42"/>
      <c r="BA459" s="42"/>
      <c r="BB459" s="537"/>
    </row>
    <row r="460" spans="1:54" s="63" customFormat="1" ht="28.15" customHeight="1" thickBot="1">
      <c r="A460" s="49"/>
      <c r="B460" s="1314" t="str">
        <f>様式７!A37</f>
        <v>④主な契約実績（直近２か年のもので、国又は地方公共団体の主な実績（３件）を優先して記入してください。）</v>
      </c>
      <c r="C460" s="1315"/>
      <c r="D460" s="1315"/>
      <c r="E460" s="1315"/>
      <c r="F460" s="1315"/>
      <c r="G460" s="1315"/>
      <c r="H460" s="1315"/>
      <c r="I460" s="1315"/>
      <c r="J460" s="1315"/>
      <c r="K460" s="1315"/>
      <c r="L460" s="1315"/>
      <c r="M460" s="1315"/>
      <c r="N460" s="1315"/>
      <c r="O460" s="1315"/>
      <c r="P460" s="1315"/>
      <c r="Q460" s="1315"/>
      <c r="R460" s="1315"/>
      <c r="S460" s="1315"/>
      <c r="T460" s="1315"/>
      <c r="U460" s="1315"/>
      <c r="V460" s="1315"/>
      <c r="W460" s="1315"/>
      <c r="X460" s="1315"/>
      <c r="Y460" s="1315"/>
      <c r="Z460" s="1315"/>
      <c r="AA460" s="1315"/>
      <c r="AB460" s="1315"/>
      <c r="AC460" s="1315"/>
      <c r="AD460" s="1315"/>
      <c r="AE460" s="1315"/>
      <c r="AF460" s="1315"/>
      <c r="AG460" s="1315"/>
      <c r="AH460" s="1315"/>
      <c r="AI460" s="1315"/>
      <c r="AJ460" s="1315"/>
      <c r="AK460" s="1315"/>
      <c r="AL460" s="1316"/>
      <c r="AM460" s="49"/>
      <c r="AN460" s="49"/>
      <c r="AO460" s="50"/>
      <c r="AP460" s="50"/>
      <c r="AQ460" s="51"/>
      <c r="AR460" s="160"/>
      <c r="AS460" s="40"/>
      <c r="AT460" s="41"/>
      <c r="AU460" s="151"/>
      <c r="AV460" s="171"/>
      <c r="AW460" s="219"/>
      <c r="AX460" s="42"/>
      <c r="AY460" s="42"/>
      <c r="AZ460" s="42"/>
      <c r="BA460" s="42"/>
      <c r="BB460" s="537"/>
    </row>
    <row r="461" spans="1:54" s="63" customFormat="1" ht="28.15" customHeight="1" thickBot="1">
      <c r="A461" s="50"/>
      <c r="B461" s="50"/>
      <c r="C461" s="1311" t="str">
        <f>様式７!C39</f>
        <v>発注年
（西暦）</v>
      </c>
      <c r="D461" s="1311"/>
      <c r="E461" s="1311"/>
      <c r="F461" s="1312" t="str">
        <f>様式７!M39</f>
        <v>契約名</v>
      </c>
      <c r="G461" s="1312"/>
      <c r="H461" s="1312"/>
      <c r="I461" s="1312"/>
      <c r="J461" s="1312"/>
      <c r="K461" s="1312"/>
      <c r="L461" s="1312"/>
      <c r="M461" s="1312"/>
      <c r="N461" s="1312"/>
      <c r="O461" s="1312"/>
      <c r="P461" s="1312"/>
      <c r="Q461" s="1312"/>
      <c r="R461" s="1312"/>
      <c r="S461" s="1312"/>
      <c r="T461" s="1312"/>
      <c r="U461" s="1312"/>
      <c r="V461" s="1312"/>
      <c r="W461" s="1312"/>
      <c r="X461" s="1312"/>
      <c r="Y461" s="1312"/>
      <c r="Z461" s="1312"/>
      <c r="AA461" s="1312"/>
      <c r="AB461" s="1312"/>
      <c r="AC461" s="1312" t="s">
        <v>736</v>
      </c>
      <c r="AD461" s="1312"/>
      <c r="AE461" s="1312"/>
      <c r="AF461" s="1312"/>
      <c r="AG461" s="1312"/>
      <c r="AH461" s="1312"/>
      <c r="AI461" s="1312"/>
      <c r="AJ461" s="1312"/>
      <c r="AK461" s="1312"/>
      <c r="AL461" s="1312"/>
      <c r="AM461" s="50"/>
      <c r="AN461" s="50"/>
      <c r="AO461" s="50"/>
      <c r="AP461" s="50"/>
      <c r="AQ461" s="51"/>
      <c r="AR461" s="160"/>
      <c r="AS461" s="40"/>
      <c r="AT461" s="41"/>
      <c r="AU461" s="151"/>
      <c r="AV461" s="171"/>
      <c r="AW461" s="219"/>
      <c r="AX461" s="42"/>
      <c r="AY461" s="42"/>
      <c r="AZ461" s="42"/>
      <c r="BA461" s="42"/>
      <c r="BB461" s="537"/>
    </row>
    <row r="462" spans="1:54" s="63" customFormat="1" ht="28.15" customHeight="1" thickBot="1">
      <c r="A462" s="49"/>
      <c r="B462" s="63">
        <v>1</v>
      </c>
      <c r="C462" s="1306"/>
      <c r="D462" s="1307"/>
      <c r="E462" s="1307"/>
      <c r="F462" s="1313"/>
      <c r="G462" s="1313"/>
      <c r="H462" s="1313"/>
      <c r="I462" s="1313"/>
      <c r="J462" s="1313"/>
      <c r="K462" s="1313"/>
      <c r="L462" s="1313"/>
      <c r="M462" s="1313"/>
      <c r="N462" s="1313"/>
      <c r="O462" s="1313"/>
      <c r="P462" s="1313"/>
      <c r="Q462" s="1313"/>
      <c r="R462" s="1313"/>
      <c r="S462" s="1313"/>
      <c r="T462" s="1313"/>
      <c r="U462" s="1313"/>
      <c r="V462" s="1313"/>
      <c r="W462" s="1313"/>
      <c r="X462" s="1313"/>
      <c r="Y462" s="1313"/>
      <c r="Z462" s="1313"/>
      <c r="AA462" s="1313"/>
      <c r="AB462" s="1313"/>
      <c r="AC462" s="1313"/>
      <c r="AD462" s="1313"/>
      <c r="AE462" s="1313"/>
      <c r="AF462" s="1313"/>
      <c r="AG462" s="1313"/>
      <c r="AH462" s="1313"/>
      <c r="AI462" s="1313"/>
      <c r="AJ462" s="1313"/>
      <c r="AK462" s="1313"/>
      <c r="AL462" s="1324"/>
      <c r="AM462" s="49"/>
      <c r="AN462" s="143"/>
      <c r="AO462" s="50"/>
      <c r="AP462" s="50"/>
      <c r="AQ462" s="51" t="s">
        <v>1188</v>
      </c>
      <c r="AR462" s="160"/>
      <c r="AS462" s="40"/>
      <c r="AT462" s="41" t="str">
        <f>SUBSTITUTE(SUBSTITUTE(SUBSTITUTE(SUBSTITUTE(AU462," ",""),"　",""),"，","、"),",","、")</f>
        <v/>
      </c>
      <c r="AU462" s="440" t="str">
        <f>DBCS(F462)</f>
        <v/>
      </c>
      <c r="AV462" s="171"/>
      <c r="AW462" s="219" t="s">
        <v>972</v>
      </c>
      <c r="AX462" s="42"/>
      <c r="AY462" s="42"/>
      <c r="AZ462" s="42"/>
      <c r="BA462" s="42"/>
      <c r="BB462" s="537"/>
    </row>
    <row r="463" spans="1:54" s="63" customFormat="1" ht="28.15" customHeight="1" thickBot="1">
      <c r="A463" s="50"/>
      <c r="B463" s="50"/>
      <c r="C463" s="50"/>
      <c r="D463" s="50"/>
      <c r="E463" s="50"/>
      <c r="F463" s="1323" t="str">
        <f>IF(LEN(AT462)&gt;20,"２０文字を超えた文字は、出力様式には表示されません。様式８のシートを確認してください。","")</f>
        <v/>
      </c>
      <c r="G463" s="1323"/>
      <c r="H463" s="1323"/>
      <c r="I463" s="1323"/>
      <c r="J463" s="1323"/>
      <c r="K463" s="1323"/>
      <c r="L463" s="1323"/>
      <c r="M463" s="1323"/>
      <c r="N463" s="1323"/>
      <c r="O463" s="1323"/>
      <c r="P463" s="1323"/>
      <c r="Q463" s="1323"/>
      <c r="R463" s="1323"/>
      <c r="S463" s="1323"/>
      <c r="T463" s="1323"/>
      <c r="U463" s="1323"/>
      <c r="V463" s="1323"/>
      <c r="W463" s="1323"/>
      <c r="X463" s="1323"/>
      <c r="Y463" s="1323"/>
      <c r="Z463" s="1323"/>
      <c r="AA463" s="1323"/>
      <c r="AB463" s="1323"/>
      <c r="AC463" s="1276" t="str">
        <f>IF(LEN(AT463)&gt;8,"８文字を超えた文字は、出力様式には表示されません。","")</f>
        <v/>
      </c>
      <c r="AD463" s="1276"/>
      <c r="AE463" s="1276"/>
      <c r="AF463" s="1276"/>
      <c r="AG463" s="1276"/>
      <c r="AH463" s="1276"/>
      <c r="AI463" s="1276"/>
      <c r="AJ463" s="1276"/>
      <c r="AK463" s="1276"/>
      <c r="AL463" s="1276"/>
      <c r="AM463" s="1276"/>
      <c r="AN463" s="1276"/>
      <c r="AO463" s="1276"/>
      <c r="AP463" s="1276"/>
      <c r="AQ463" s="51" t="s">
        <v>1220</v>
      </c>
      <c r="AR463" s="160"/>
      <c r="AS463" s="40"/>
      <c r="AT463" s="41" t="str">
        <f>SUBSTITUTE(SUBSTITUTE(AU463," ",""),"　","")</f>
        <v/>
      </c>
      <c r="AU463" s="440" t="str">
        <f>DBCS(AC462)</f>
        <v/>
      </c>
      <c r="AV463" s="171"/>
      <c r="AW463" s="219" t="s">
        <v>973</v>
      </c>
      <c r="AX463" s="42"/>
      <c r="AY463" s="42"/>
      <c r="AZ463" s="42"/>
      <c r="BA463" s="42"/>
      <c r="BB463" s="537"/>
    </row>
    <row r="464" spans="1:54" s="48" customFormat="1" ht="28.15" customHeight="1" thickBot="1">
      <c r="A464" s="49"/>
      <c r="B464" s="63">
        <v>2</v>
      </c>
      <c r="C464" s="1306"/>
      <c r="D464" s="1307"/>
      <c r="E464" s="1307"/>
      <c r="F464" s="1313"/>
      <c r="G464" s="1313"/>
      <c r="H464" s="1313"/>
      <c r="I464" s="1313"/>
      <c r="J464" s="1313"/>
      <c r="K464" s="1313"/>
      <c r="L464" s="1313"/>
      <c r="M464" s="1313"/>
      <c r="N464" s="1313"/>
      <c r="O464" s="1313"/>
      <c r="P464" s="1313"/>
      <c r="Q464" s="1313"/>
      <c r="R464" s="1313"/>
      <c r="S464" s="1313"/>
      <c r="T464" s="1313"/>
      <c r="U464" s="1313"/>
      <c r="V464" s="1313"/>
      <c r="W464" s="1313"/>
      <c r="X464" s="1313"/>
      <c r="Y464" s="1313"/>
      <c r="Z464" s="1313"/>
      <c r="AA464" s="1313"/>
      <c r="AB464" s="1313"/>
      <c r="AC464" s="1313"/>
      <c r="AD464" s="1313"/>
      <c r="AE464" s="1313"/>
      <c r="AF464" s="1313"/>
      <c r="AG464" s="1313"/>
      <c r="AH464" s="1313"/>
      <c r="AI464" s="1313"/>
      <c r="AJ464" s="1313"/>
      <c r="AK464" s="1313"/>
      <c r="AL464" s="1324"/>
      <c r="AM464" s="49"/>
      <c r="AN464" s="49"/>
      <c r="AO464" s="50"/>
      <c r="AP464" s="49"/>
      <c r="AQ464" s="51" t="s">
        <v>1188</v>
      </c>
      <c r="AR464" s="160"/>
      <c r="AS464" s="40"/>
      <c r="AT464" s="41" t="str">
        <f>SUBSTITUTE(SUBSTITUTE(SUBSTITUTE(SUBSTITUTE(AU464," ",""),"　",""),"，","、"),",","、")</f>
        <v/>
      </c>
      <c r="AU464" s="440" t="str">
        <f>DBCS(F464)</f>
        <v/>
      </c>
      <c r="AV464" s="171"/>
      <c r="AW464" s="219" t="s">
        <v>972</v>
      </c>
      <c r="AX464" s="42"/>
      <c r="AY464" s="42"/>
      <c r="AZ464" s="42"/>
      <c r="BA464" s="42"/>
      <c r="BB464" s="538"/>
    </row>
    <row r="465" spans="1:54" s="48" customFormat="1" ht="28.15" customHeight="1" thickBot="1">
      <c r="A465" s="50"/>
      <c r="B465" s="50"/>
      <c r="C465" s="50"/>
      <c r="D465" s="50"/>
      <c r="E465" s="50"/>
      <c r="F465" s="1323" t="str">
        <f>IF(LEN(AT464)&gt;20,"２０文字を超えた文字は、出力様式には表示されません。様式８のシートを確認してください。","")</f>
        <v/>
      </c>
      <c r="G465" s="1323"/>
      <c r="H465" s="1323"/>
      <c r="I465" s="1323"/>
      <c r="J465" s="1323"/>
      <c r="K465" s="1323"/>
      <c r="L465" s="1323"/>
      <c r="M465" s="1323"/>
      <c r="N465" s="1323"/>
      <c r="O465" s="1323"/>
      <c r="P465" s="1323"/>
      <c r="Q465" s="1323"/>
      <c r="R465" s="1323"/>
      <c r="S465" s="1323"/>
      <c r="T465" s="1323"/>
      <c r="U465" s="1323"/>
      <c r="V465" s="1323"/>
      <c r="W465" s="1323"/>
      <c r="X465" s="1323"/>
      <c r="Y465" s="1323"/>
      <c r="Z465" s="1323"/>
      <c r="AA465" s="1323"/>
      <c r="AB465" s="1323"/>
      <c r="AC465" s="1276" t="str">
        <f>IF(LEN(AT465)&gt;8,"８文字を超えた文字は、出力様式には表示されません。","")</f>
        <v/>
      </c>
      <c r="AD465" s="1276"/>
      <c r="AE465" s="1276"/>
      <c r="AF465" s="1276"/>
      <c r="AG465" s="1276"/>
      <c r="AH465" s="1276"/>
      <c r="AI465" s="1276"/>
      <c r="AJ465" s="1276"/>
      <c r="AK465" s="1276"/>
      <c r="AL465" s="1276"/>
      <c r="AM465" s="1276"/>
      <c r="AN465" s="1276"/>
      <c r="AO465" s="1276"/>
      <c r="AP465" s="1276"/>
      <c r="AQ465" s="51" t="s">
        <v>1220</v>
      </c>
      <c r="AR465" s="166"/>
      <c r="AS465" s="40"/>
      <c r="AT465" s="41" t="str">
        <f>SUBSTITUTE(SUBSTITUTE(AU465," ",""),"　","")</f>
        <v/>
      </c>
      <c r="AU465" s="440" t="str">
        <f>DBCS(AC464)</f>
        <v/>
      </c>
      <c r="AV465" s="171"/>
      <c r="AW465" s="219" t="s">
        <v>973</v>
      </c>
      <c r="AX465" s="42"/>
      <c r="AY465" s="42"/>
      <c r="AZ465" s="42"/>
      <c r="BA465" s="42"/>
      <c r="BB465" s="538"/>
    </row>
    <row r="466" spans="1:54" s="63" customFormat="1" ht="28.15" customHeight="1" thickBot="1">
      <c r="A466" s="49"/>
      <c r="B466" s="63">
        <v>3</v>
      </c>
      <c r="C466" s="1306"/>
      <c r="D466" s="1307"/>
      <c r="E466" s="1307"/>
      <c r="F466" s="1313"/>
      <c r="G466" s="1313"/>
      <c r="H466" s="1313"/>
      <c r="I466" s="1313"/>
      <c r="J466" s="1313"/>
      <c r="K466" s="1313"/>
      <c r="L466" s="1313"/>
      <c r="M466" s="1313"/>
      <c r="N466" s="1313"/>
      <c r="O466" s="1313"/>
      <c r="P466" s="1313"/>
      <c r="Q466" s="1313"/>
      <c r="R466" s="1313"/>
      <c r="S466" s="1313"/>
      <c r="T466" s="1313"/>
      <c r="U466" s="1313"/>
      <c r="V466" s="1313"/>
      <c r="W466" s="1313"/>
      <c r="X466" s="1313"/>
      <c r="Y466" s="1313"/>
      <c r="Z466" s="1313"/>
      <c r="AA466" s="1313"/>
      <c r="AB466" s="1313"/>
      <c r="AC466" s="1313"/>
      <c r="AD466" s="1313"/>
      <c r="AE466" s="1313"/>
      <c r="AF466" s="1313"/>
      <c r="AG466" s="1313"/>
      <c r="AH466" s="1313"/>
      <c r="AI466" s="1313"/>
      <c r="AJ466" s="1313"/>
      <c r="AK466" s="1313"/>
      <c r="AL466" s="1324"/>
      <c r="AM466" s="49"/>
      <c r="AN466" s="49"/>
      <c r="AO466" s="50"/>
      <c r="AP466" s="50"/>
      <c r="AQ466" s="51" t="s">
        <v>1188</v>
      </c>
      <c r="AR466" s="160"/>
      <c r="AS466" s="40"/>
      <c r="AT466" s="41" t="str">
        <f>SUBSTITUTE(SUBSTITUTE(SUBSTITUTE(SUBSTITUTE(AU466," ",""),"　",""),"，","、"),",","、")</f>
        <v/>
      </c>
      <c r="AU466" s="440" t="str">
        <f>DBCS(F466)</f>
        <v/>
      </c>
      <c r="AV466" s="171"/>
      <c r="AW466" s="219" t="s">
        <v>972</v>
      </c>
      <c r="AX466" s="42"/>
      <c r="AY466" s="42"/>
      <c r="AZ466" s="42"/>
      <c r="BA466" s="42"/>
      <c r="BB466" s="537"/>
    </row>
    <row r="467" spans="1:54" s="63" customFormat="1" ht="28.15" customHeight="1">
      <c r="A467" s="50"/>
      <c r="B467" s="50"/>
      <c r="C467" s="50"/>
      <c r="D467" s="50"/>
      <c r="E467" s="92"/>
      <c r="F467" s="1335" t="str">
        <f>IF(LEN(AT466)&gt;20,"２０文字を超えた文字は、出力様式には表示されません。様式８のシートを確認してください。","")</f>
        <v/>
      </c>
      <c r="G467" s="1335"/>
      <c r="H467" s="1335"/>
      <c r="I467" s="1335"/>
      <c r="J467" s="1335"/>
      <c r="K467" s="1335"/>
      <c r="L467" s="1335"/>
      <c r="M467" s="1335"/>
      <c r="N467" s="1335"/>
      <c r="O467" s="1335"/>
      <c r="P467" s="1335"/>
      <c r="Q467" s="1335"/>
      <c r="R467" s="1335"/>
      <c r="S467" s="1335"/>
      <c r="T467" s="1335"/>
      <c r="U467" s="1335"/>
      <c r="V467" s="1335"/>
      <c r="W467" s="1335"/>
      <c r="X467" s="1335"/>
      <c r="Y467" s="1335"/>
      <c r="Z467" s="1335"/>
      <c r="AA467" s="1335"/>
      <c r="AB467" s="1335"/>
      <c r="AC467" s="1276" t="str">
        <f>IF(LEN(AT467)&gt;8,"８文字を超えた文字は、出力様式には表示されません。","")</f>
        <v/>
      </c>
      <c r="AD467" s="1276"/>
      <c r="AE467" s="1276"/>
      <c r="AF467" s="1276"/>
      <c r="AG467" s="1276"/>
      <c r="AH467" s="1276"/>
      <c r="AI467" s="1276"/>
      <c r="AJ467" s="1276"/>
      <c r="AK467" s="1276"/>
      <c r="AL467" s="1276"/>
      <c r="AM467" s="1276"/>
      <c r="AN467" s="1276"/>
      <c r="AO467" s="1276"/>
      <c r="AP467" s="1276"/>
      <c r="AQ467" s="51" t="s">
        <v>1220</v>
      </c>
      <c r="AR467" s="160"/>
      <c r="AS467" s="40"/>
      <c r="AT467" s="41" t="str">
        <f>SUBSTITUTE(SUBSTITUTE(AU467," ",""),"　","")</f>
        <v/>
      </c>
      <c r="AU467" s="440" t="str">
        <f>DBCS(AC466)</f>
        <v/>
      </c>
      <c r="AV467" s="171"/>
      <c r="AW467" s="219" t="s">
        <v>973</v>
      </c>
      <c r="AX467" s="42"/>
      <c r="AY467" s="42"/>
      <c r="AZ467" s="42"/>
      <c r="BA467" s="42"/>
      <c r="BB467" s="537"/>
    </row>
    <row r="468" spans="1:54" s="474" customFormat="1" ht="28.15" customHeight="1">
      <c r="A468" s="851">
        <f>A410+1</f>
        <v>9</v>
      </c>
      <c r="B468" s="851"/>
      <c r="C468" s="851" t="str">
        <f>"【"&amp;様式８!R1&amp;"】"</f>
        <v>【委託様式８】</v>
      </c>
      <c r="D468" s="852"/>
      <c r="E468" s="852"/>
      <c r="F468" s="852"/>
      <c r="G468" s="852"/>
      <c r="H468" s="852"/>
      <c r="I468" s="852"/>
      <c r="J468" s="840" t="str">
        <f>様式８!F1</f>
        <v>契　約　実　績　書（業務委託）</v>
      </c>
      <c r="K468" s="840"/>
      <c r="L468" s="840"/>
      <c r="M468" s="840"/>
      <c r="N468" s="840"/>
      <c r="O468" s="840"/>
      <c r="P468" s="840"/>
      <c r="Q468" s="840"/>
      <c r="R468" s="840"/>
      <c r="S468" s="840"/>
      <c r="T468" s="840"/>
      <c r="U468" s="840"/>
      <c r="V468" s="840"/>
      <c r="W468" s="840"/>
      <c r="X468" s="840"/>
      <c r="Y468" s="840"/>
      <c r="Z468" s="840"/>
      <c r="AA468" s="840"/>
      <c r="AB468" s="840"/>
      <c r="AC468" s="840"/>
      <c r="AD468" s="840"/>
      <c r="AE468" s="840"/>
      <c r="AF468" s="840"/>
      <c r="AG468" s="840"/>
      <c r="AH468" s="840"/>
      <c r="AI468" s="840"/>
      <c r="AJ468" s="840"/>
      <c r="AK468" s="840"/>
      <c r="AL468" s="840"/>
      <c r="AM468" s="840"/>
      <c r="AN468" s="840"/>
      <c r="AO468" s="840"/>
      <c r="AP468" s="443"/>
      <c r="AQ468" s="466"/>
      <c r="AR468" s="467"/>
      <c r="AS468" s="468"/>
      <c r="AT468" s="469"/>
      <c r="AU468" s="470"/>
      <c r="AV468" s="471"/>
      <c r="AW468" s="472"/>
      <c r="AX468" s="473"/>
      <c r="AY468" s="473"/>
      <c r="AZ468" s="473"/>
      <c r="BA468" s="473"/>
      <c r="BB468" s="536"/>
    </row>
    <row r="469" spans="1:54" s="63" customFormat="1" ht="28.15" customHeight="1">
      <c r="AO469" s="50"/>
      <c r="AP469" s="50"/>
      <c r="AQ469" s="51"/>
      <c r="AR469" s="160"/>
      <c r="AS469" s="40"/>
      <c r="AT469" s="41"/>
      <c r="AU469" s="151"/>
      <c r="AV469" s="171"/>
      <c r="AW469" s="219"/>
      <c r="AX469" s="42"/>
      <c r="AY469" s="42"/>
      <c r="AZ469" s="42"/>
      <c r="BA469" s="42"/>
      <c r="BB469" s="537"/>
    </row>
    <row r="470" spans="1:54" s="63" customFormat="1" ht="28.15" customHeight="1">
      <c r="B470" s="733" t="s">
        <v>1328</v>
      </c>
      <c r="C470" s="733"/>
      <c r="D470" s="733"/>
      <c r="E470" s="733"/>
      <c r="F470" s="733"/>
      <c r="G470" s="733"/>
      <c r="H470" s="733"/>
      <c r="I470" s="733"/>
      <c r="J470" s="733"/>
      <c r="K470" s="733"/>
      <c r="L470" s="733"/>
      <c r="M470" s="733"/>
      <c r="N470" s="733"/>
      <c r="O470" s="733"/>
      <c r="P470" s="733"/>
      <c r="Q470" s="733"/>
      <c r="R470" s="733"/>
      <c r="S470" s="733"/>
      <c r="T470" s="733"/>
      <c r="U470" s="733"/>
      <c r="V470" s="733"/>
      <c r="W470" s="733"/>
      <c r="X470" s="733"/>
      <c r="Y470" s="733"/>
      <c r="Z470" s="733"/>
      <c r="AA470" s="733"/>
      <c r="AB470" s="733"/>
      <c r="AC470" s="733"/>
      <c r="AD470" s="733"/>
      <c r="AE470" s="733"/>
      <c r="AF470" s="733"/>
      <c r="AG470" s="733"/>
      <c r="AH470" s="733"/>
      <c r="AI470" s="733"/>
      <c r="AJ470" s="733"/>
      <c r="AK470" s="733"/>
      <c r="AL470" s="733"/>
      <c r="AM470" s="733"/>
      <c r="AN470" s="733"/>
      <c r="AO470" s="733"/>
      <c r="AP470" s="50"/>
      <c r="AQ470" s="51"/>
      <c r="AR470" s="160"/>
      <c r="AS470" s="40"/>
      <c r="AT470" s="41"/>
      <c r="AU470" s="151"/>
      <c r="AV470" s="171"/>
      <c r="AW470" s="219"/>
      <c r="AX470" s="42"/>
      <c r="AY470" s="42"/>
      <c r="AZ470" s="42"/>
      <c r="BA470" s="42"/>
      <c r="BB470" s="537"/>
    </row>
    <row r="471" spans="1:54" s="63" customFormat="1" ht="28.15" customHeight="1">
      <c r="AO471" s="50"/>
      <c r="AP471" s="50"/>
      <c r="AQ471" s="51"/>
      <c r="AR471" s="160"/>
      <c r="AS471" s="40"/>
      <c r="AT471" s="41"/>
      <c r="AU471" s="151"/>
      <c r="AV471" s="171"/>
      <c r="AW471" s="219"/>
      <c r="AX471" s="42"/>
      <c r="AY471" s="42"/>
      <c r="AZ471" s="42"/>
      <c r="BA471" s="42"/>
      <c r="BB471" s="537"/>
    </row>
    <row r="472" spans="1:54" s="474" customFormat="1" ht="28.15" customHeight="1">
      <c r="A472" s="851">
        <f>A468+1</f>
        <v>10</v>
      </c>
      <c r="B472" s="851"/>
      <c r="C472" s="851" t="str">
        <f>"【"&amp;様式９!M1&amp;"】"</f>
        <v>【委託様式９】</v>
      </c>
      <c r="D472" s="852"/>
      <c r="E472" s="852"/>
      <c r="F472" s="852"/>
      <c r="G472" s="852"/>
      <c r="H472" s="852"/>
      <c r="I472" s="852"/>
      <c r="J472" s="840" t="str">
        <f>様式９!E10</f>
        <v>障害者雇用の証明書</v>
      </c>
      <c r="K472" s="840"/>
      <c r="L472" s="840"/>
      <c r="M472" s="840"/>
      <c r="N472" s="840"/>
      <c r="O472" s="840"/>
      <c r="P472" s="840"/>
      <c r="Q472" s="840"/>
      <c r="R472" s="840"/>
      <c r="S472" s="840"/>
      <c r="T472" s="840"/>
      <c r="U472" s="840"/>
      <c r="V472" s="840"/>
      <c r="W472" s="840"/>
      <c r="X472" s="840"/>
      <c r="Y472" s="840"/>
      <c r="Z472" s="840"/>
      <c r="AA472" s="840"/>
      <c r="AB472" s="840"/>
      <c r="AC472" s="840"/>
      <c r="AD472" s="840"/>
      <c r="AE472" s="840"/>
      <c r="AF472" s="840"/>
      <c r="AG472" s="840"/>
      <c r="AH472" s="840"/>
      <c r="AI472" s="840"/>
      <c r="AJ472" s="840"/>
      <c r="AK472" s="840"/>
      <c r="AL472" s="840"/>
      <c r="AM472" s="840"/>
      <c r="AN472" s="840"/>
      <c r="AO472" s="840"/>
      <c r="AP472" s="443"/>
      <c r="AQ472" s="466"/>
      <c r="AR472" s="467"/>
      <c r="AS472" s="468"/>
      <c r="AT472" s="469"/>
      <c r="AU472" s="470"/>
      <c r="AV472" s="471"/>
      <c r="AW472" s="472"/>
      <c r="AX472" s="473"/>
      <c r="AY472" s="473"/>
      <c r="AZ472" s="473"/>
      <c r="BA472" s="473"/>
      <c r="BB472" s="536"/>
    </row>
    <row r="473" spans="1:54" s="63" customFormat="1" ht="28.15" customHeight="1">
      <c r="AO473" s="50"/>
      <c r="AP473" s="50"/>
      <c r="AQ473" s="51"/>
      <c r="AR473" s="160"/>
      <c r="AS473" s="40"/>
      <c r="AT473" s="41"/>
      <c r="AU473" s="151"/>
      <c r="AV473" s="171"/>
      <c r="AW473" s="219"/>
      <c r="AX473" s="42"/>
      <c r="AY473" s="42"/>
      <c r="AZ473" s="42"/>
      <c r="BA473" s="42"/>
      <c r="BB473" s="537"/>
    </row>
    <row r="474" spans="1:54" s="63" customFormat="1" ht="28.15" customHeight="1">
      <c r="B474" s="733" t="s">
        <v>1309</v>
      </c>
      <c r="C474" s="733"/>
      <c r="D474" s="733"/>
      <c r="E474" s="733"/>
      <c r="F474" s="733"/>
      <c r="G474" s="733"/>
      <c r="H474" s="733"/>
      <c r="I474" s="733"/>
      <c r="J474" s="733"/>
      <c r="K474" s="733"/>
      <c r="L474" s="733"/>
      <c r="M474" s="733"/>
      <c r="N474" s="733"/>
      <c r="O474" s="733"/>
      <c r="P474" s="733"/>
      <c r="Q474" s="733"/>
      <c r="R474" s="733"/>
      <c r="S474" s="733"/>
      <c r="T474" s="733"/>
      <c r="U474" s="733"/>
      <c r="V474" s="733"/>
      <c r="W474" s="733"/>
      <c r="X474" s="733"/>
      <c r="Y474" s="733"/>
      <c r="Z474" s="733"/>
      <c r="AA474" s="733"/>
      <c r="AB474" s="733"/>
      <c r="AC474" s="733"/>
      <c r="AD474" s="733"/>
      <c r="AE474" s="733"/>
      <c r="AF474" s="733"/>
      <c r="AG474" s="733"/>
      <c r="AH474" s="733"/>
      <c r="AI474" s="733"/>
      <c r="AJ474" s="733"/>
      <c r="AK474" s="733"/>
      <c r="AL474" s="733"/>
      <c r="AM474" s="733"/>
      <c r="AN474" s="733"/>
      <c r="AO474" s="733"/>
      <c r="AP474" s="427"/>
      <c r="AQ474" s="51"/>
      <c r="AR474" s="160"/>
      <c r="AS474" s="40"/>
      <c r="AT474" s="41"/>
      <c r="AU474" s="151"/>
      <c r="AV474" s="171"/>
      <c r="AW474" s="219"/>
      <c r="AX474" s="42"/>
      <c r="AY474" s="42"/>
      <c r="AZ474" s="42"/>
      <c r="BA474" s="42"/>
      <c r="BB474" s="537"/>
    </row>
    <row r="475" spans="1:54" s="63" customFormat="1" ht="28.15" customHeight="1" thickBot="1">
      <c r="AO475" s="427"/>
      <c r="AP475" s="427"/>
      <c r="AQ475" s="51"/>
      <c r="AR475" s="160"/>
      <c r="AS475" s="40"/>
      <c r="AT475" s="41"/>
      <c r="AU475" s="151"/>
      <c r="AV475" s="171"/>
      <c r="AW475" s="219"/>
      <c r="AX475" s="42"/>
      <c r="AY475" s="42"/>
      <c r="AZ475" s="42"/>
      <c r="BA475" s="42"/>
      <c r="BB475" s="537"/>
    </row>
    <row r="476" spans="1:54" s="46" customFormat="1" ht="28.15" customHeight="1">
      <c r="A476" s="47"/>
      <c r="B476" s="723" t="s">
        <v>1195</v>
      </c>
      <c r="C476" s="724"/>
      <c r="D476" s="724"/>
      <c r="E476" s="724"/>
      <c r="F476" s="724"/>
      <c r="G476" s="724"/>
      <c r="H476" s="724"/>
      <c r="I476" s="724"/>
      <c r="J476" s="724"/>
      <c r="K476" s="725"/>
      <c r="L476" s="437" t="s">
        <v>1191</v>
      </c>
      <c r="M476" s="1270" t="s">
        <v>1193</v>
      </c>
      <c r="N476" s="1270"/>
      <c r="O476" s="1270"/>
      <c r="P476" s="1270"/>
      <c r="Q476" s="1270"/>
      <c r="R476" s="1270"/>
      <c r="S476" s="1270"/>
      <c r="T476" s="1270"/>
      <c r="U476" s="1270"/>
      <c r="V476" s="1270"/>
      <c r="W476" s="1270"/>
      <c r="X476" s="1270"/>
      <c r="Y476" s="1270"/>
      <c r="Z476" s="1270"/>
      <c r="AA476" s="1270"/>
      <c r="AB476" s="1270"/>
      <c r="AC476" s="1270"/>
      <c r="AD476" s="1270"/>
      <c r="AE476" s="1270"/>
      <c r="AF476" s="1270"/>
      <c r="AG476" s="1270"/>
      <c r="AH476" s="1270"/>
      <c r="AI476" s="1270"/>
      <c r="AJ476" s="1270"/>
      <c r="AK476" s="1270"/>
      <c r="AL476" s="1271"/>
      <c r="AM476" s="67"/>
      <c r="AN476" s="67"/>
      <c r="AO476" s="67"/>
      <c r="AP476" s="67"/>
      <c r="AQ476" s="99"/>
      <c r="AR476" s="166"/>
      <c r="AS476" s="40"/>
      <c r="AT476" s="41"/>
      <c r="AU476" s="151"/>
      <c r="AV476" s="171"/>
      <c r="AW476" s="219"/>
      <c r="AX476" s="42"/>
      <c r="AY476" s="42"/>
      <c r="AZ476" s="42"/>
      <c r="BA476" s="42"/>
      <c r="BB476" s="535"/>
    </row>
    <row r="477" spans="1:54" s="46" customFormat="1" ht="28.15" customHeight="1" thickBot="1">
      <c r="A477" s="47"/>
      <c r="B477" s="726"/>
      <c r="C477" s="727"/>
      <c r="D477" s="727"/>
      <c r="E477" s="727"/>
      <c r="F477" s="727"/>
      <c r="G477" s="727"/>
      <c r="H477" s="727"/>
      <c r="I477" s="727"/>
      <c r="J477" s="727"/>
      <c r="K477" s="728"/>
      <c r="L477" s="429" t="s">
        <v>1192</v>
      </c>
      <c r="M477" s="721" t="s">
        <v>1194</v>
      </c>
      <c r="N477" s="721"/>
      <c r="O477" s="721"/>
      <c r="P477" s="721"/>
      <c r="Q477" s="721"/>
      <c r="R477" s="721"/>
      <c r="S477" s="721"/>
      <c r="T477" s="721"/>
      <c r="U477" s="721"/>
      <c r="V477" s="721"/>
      <c r="W477" s="721"/>
      <c r="X477" s="721"/>
      <c r="Y477" s="721"/>
      <c r="Z477" s="721"/>
      <c r="AA477" s="721"/>
      <c r="AB477" s="721"/>
      <c r="AC477" s="721"/>
      <c r="AD477" s="721"/>
      <c r="AE477" s="721"/>
      <c r="AF477" s="721"/>
      <c r="AG477" s="721"/>
      <c r="AH477" s="721"/>
      <c r="AI477" s="721"/>
      <c r="AJ477" s="721"/>
      <c r="AK477" s="721"/>
      <c r="AL477" s="722"/>
      <c r="AM477" s="67"/>
      <c r="AN477" s="67"/>
      <c r="AO477" s="67"/>
      <c r="AP477" s="67"/>
      <c r="AQ477" s="99"/>
      <c r="AR477" s="166"/>
      <c r="AS477" s="40"/>
      <c r="AT477" s="41"/>
      <c r="AU477" s="151"/>
      <c r="AV477" s="171"/>
      <c r="AW477" s="219"/>
      <c r="AX477" s="42"/>
      <c r="AY477" s="42"/>
      <c r="AZ477" s="42"/>
      <c r="BA477" s="42"/>
      <c r="BB477" s="535"/>
    </row>
    <row r="478" spans="1:54" s="63" customFormat="1" ht="28.15" customHeight="1" thickBot="1">
      <c r="B478" s="729"/>
      <c r="C478" s="730"/>
      <c r="D478" s="730"/>
      <c r="E478" s="730"/>
      <c r="F478" s="730"/>
      <c r="G478" s="730"/>
      <c r="H478" s="730"/>
      <c r="I478" s="730"/>
      <c r="J478" s="730"/>
      <c r="K478" s="731"/>
      <c r="L478" s="1368"/>
      <c r="M478" s="1369"/>
      <c r="N478" s="1369"/>
      <c r="O478" s="1369"/>
      <c r="P478" s="1370"/>
      <c r="Q478" s="441"/>
      <c r="R478" s="732" t="str">
        <f>IF(L478=E519,"様式９の提出は不要です（「障害者雇用状況報告書」を提出してください）。",IF(L478=E520,"以下４項目に人数を入力してください（様式９の提出が必要です）。",""))</f>
        <v/>
      </c>
      <c r="S478" s="732"/>
      <c r="T478" s="732"/>
      <c r="U478" s="732"/>
      <c r="V478" s="732"/>
      <c r="W478" s="732"/>
      <c r="X478" s="732"/>
      <c r="Y478" s="732"/>
      <c r="Z478" s="732"/>
      <c r="AA478" s="732"/>
      <c r="AB478" s="732"/>
      <c r="AC478" s="732"/>
      <c r="AD478" s="732"/>
      <c r="AE478" s="732"/>
      <c r="AF478" s="732"/>
      <c r="AG478" s="732"/>
      <c r="AH478" s="732"/>
      <c r="AI478" s="732"/>
      <c r="AJ478" s="732"/>
      <c r="AK478" s="732"/>
      <c r="AL478" s="732"/>
      <c r="AO478" s="427"/>
      <c r="AP478" s="427"/>
      <c r="AQ478" s="51"/>
      <c r="AR478" s="160"/>
      <c r="AS478" s="40"/>
      <c r="AT478" s="41"/>
      <c r="AU478" s="151"/>
      <c r="AV478" s="171"/>
      <c r="AW478" s="219"/>
      <c r="AX478" s="42"/>
      <c r="AY478" s="42"/>
      <c r="AZ478" s="42"/>
      <c r="BA478" s="42"/>
      <c r="BB478" s="537"/>
    </row>
    <row r="479" spans="1:54" s="63" customFormat="1" ht="28.15" customHeight="1" thickBot="1">
      <c r="AO479" s="427"/>
      <c r="AP479" s="427"/>
      <c r="AQ479" s="51"/>
      <c r="AR479" s="160"/>
      <c r="AS479" s="40"/>
      <c r="AT479" s="41"/>
      <c r="AU479" s="151"/>
      <c r="AV479" s="171"/>
      <c r="AW479" s="219"/>
      <c r="AX479" s="42"/>
      <c r="AY479" s="42"/>
      <c r="AZ479" s="42"/>
      <c r="BA479" s="42"/>
      <c r="BB479" s="537"/>
    </row>
    <row r="480" spans="1:54" s="46" customFormat="1" ht="28.15" customHeight="1" thickBot="1">
      <c r="A480" s="47"/>
      <c r="B480" s="1227" t="str">
        <f>様式９!E16</f>
        <v>身体障害者</v>
      </c>
      <c r="C480" s="1228"/>
      <c r="D480" s="1228"/>
      <c r="E480" s="1228"/>
      <c r="F480" s="1228"/>
      <c r="G480" s="1228"/>
      <c r="H480" s="1228"/>
      <c r="I480" s="1228"/>
      <c r="J480" s="1228"/>
      <c r="K480" s="1228"/>
      <c r="L480" s="1272"/>
      <c r="M480" s="1273"/>
      <c r="N480" s="1273"/>
      <c r="O480" s="1273"/>
      <c r="P480" s="1274"/>
      <c r="Q480" s="67" t="s">
        <v>810</v>
      </c>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99" t="s">
        <v>1008</v>
      </c>
      <c r="AR480" s="166"/>
      <c r="AS480" s="40"/>
      <c r="AT480" s="41"/>
      <c r="AU480" s="151"/>
      <c r="AV480" s="171"/>
      <c r="AW480" s="219"/>
      <c r="AX480" s="42"/>
      <c r="AY480" s="42"/>
      <c r="AZ480" s="42"/>
      <c r="BA480" s="42"/>
      <c r="BB480" s="535"/>
    </row>
    <row r="481" spans="1:54" s="46" customFormat="1" ht="28.15" customHeight="1" thickBot="1">
      <c r="A481" s="47"/>
      <c r="B481" s="45"/>
      <c r="C481" s="45"/>
      <c r="D481" s="45"/>
      <c r="E481" s="45"/>
      <c r="F481" s="45"/>
      <c r="G481" s="45"/>
      <c r="H481" s="45"/>
      <c r="I481" s="45"/>
      <c r="J481" s="45"/>
      <c r="K481" s="45"/>
      <c r="L481" s="144"/>
      <c r="M481" s="144"/>
      <c r="N481" s="144"/>
      <c r="O481" s="144"/>
      <c r="P481" s="144"/>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99"/>
      <c r="AR481" s="166"/>
      <c r="AS481" s="40"/>
      <c r="AT481" s="41"/>
      <c r="AU481" s="151"/>
      <c r="AV481" s="171"/>
      <c r="AW481" s="219"/>
      <c r="AX481" s="42"/>
      <c r="AY481" s="42"/>
      <c r="AZ481" s="42"/>
      <c r="BA481" s="42"/>
      <c r="BB481" s="535"/>
    </row>
    <row r="482" spans="1:54" s="46" customFormat="1" ht="28.15" customHeight="1" thickBot="1">
      <c r="A482" s="47"/>
      <c r="B482" s="1227" t="str">
        <f>様式９!E20</f>
        <v>知的障害者</v>
      </c>
      <c r="C482" s="1228"/>
      <c r="D482" s="1228"/>
      <c r="E482" s="1228"/>
      <c r="F482" s="1228"/>
      <c r="G482" s="1228"/>
      <c r="H482" s="1228"/>
      <c r="I482" s="1228"/>
      <c r="J482" s="1228"/>
      <c r="K482" s="1228"/>
      <c r="L482" s="1272"/>
      <c r="M482" s="1273"/>
      <c r="N482" s="1273"/>
      <c r="O482" s="1273"/>
      <c r="P482" s="1274"/>
      <c r="Q482" s="67" t="s">
        <v>810</v>
      </c>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99" t="s">
        <v>1008</v>
      </c>
      <c r="AR482" s="166"/>
      <c r="AS482" s="40"/>
      <c r="AT482" s="41"/>
      <c r="AU482" s="151"/>
      <c r="AV482" s="171"/>
      <c r="AW482" s="219"/>
      <c r="AX482" s="42"/>
      <c r="AY482" s="42"/>
      <c r="AZ482" s="42"/>
      <c r="BA482" s="42"/>
      <c r="BB482" s="535"/>
    </row>
    <row r="483" spans="1:54" s="46" customFormat="1" ht="28.15" customHeight="1" thickBot="1">
      <c r="A483" s="47"/>
      <c r="B483" s="456"/>
      <c r="C483" s="456"/>
      <c r="D483" s="456"/>
      <c r="E483" s="456"/>
      <c r="F483" s="456"/>
      <c r="G483" s="456"/>
      <c r="H483" s="456"/>
      <c r="I483" s="456"/>
      <c r="J483" s="456"/>
      <c r="K483" s="456"/>
      <c r="L483" s="144"/>
      <c r="M483" s="144"/>
      <c r="N483" s="144"/>
      <c r="O483" s="144"/>
      <c r="P483" s="144"/>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99"/>
      <c r="AR483" s="166"/>
      <c r="AS483" s="40"/>
      <c r="AT483" s="41"/>
      <c r="AU483" s="151"/>
      <c r="AV483" s="171"/>
      <c r="AW483" s="219"/>
      <c r="AX483" s="42"/>
      <c r="AY483" s="42"/>
      <c r="AZ483" s="42"/>
      <c r="BA483" s="42"/>
      <c r="BB483" s="535"/>
    </row>
    <row r="484" spans="1:54" s="46" customFormat="1" ht="28.15" customHeight="1" thickBot="1">
      <c r="A484" s="47"/>
      <c r="B484" s="1227" t="str">
        <f>様式９!E24</f>
        <v>精神障害者</v>
      </c>
      <c r="C484" s="1228"/>
      <c r="D484" s="1228"/>
      <c r="E484" s="1228"/>
      <c r="F484" s="1228"/>
      <c r="G484" s="1228"/>
      <c r="H484" s="1228"/>
      <c r="I484" s="1228"/>
      <c r="J484" s="1228"/>
      <c r="K484" s="1228"/>
      <c r="L484" s="1272"/>
      <c r="M484" s="1273"/>
      <c r="N484" s="1273"/>
      <c r="O484" s="1273"/>
      <c r="P484" s="1274"/>
      <c r="Q484" s="67" t="s">
        <v>810</v>
      </c>
      <c r="R484" s="67"/>
      <c r="S484" s="67"/>
      <c r="T484" s="67"/>
      <c r="X484" s="67"/>
      <c r="Y484" s="67"/>
      <c r="Z484" s="67"/>
      <c r="AA484" s="67"/>
      <c r="AB484" s="67"/>
      <c r="AC484" s="67"/>
      <c r="AD484" s="67"/>
      <c r="AE484" s="67"/>
      <c r="AF484" s="67"/>
      <c r="AG484" s="67"/>
      <c r="AH484" s="67"/>
      <c r="AI484" s="67"/>
      <c r="AJ484" s="67"/>
      <c r="AK484" s="67"/>
      <c r="AL484" s="67"/>
      <c r="AM484" s="67"/>
      <c r="AN484" s="67"/>
      <c r="AO484" s="67"/>
      <c r="AP484" s="67"/>
      <c r="AQ484" s="99" t="s">
        <v>1008</v>
      </c>
      <c r="AR484" s="166"/>
      <c r="AS484" s="40"/>
      <c r="AT484" s="41"/>
      <c r="AU484" s="151"/>
      <c r="AV484" s="171"/>
      <c r="AW484" s="219"/>
      <c r="AX484" s="42"/>
      <c r="AY484" s="42"/>
      <c r="AZ484" s="42"/>
      <c r="BA484" s="42"/>
      <c r="BB484" s="535"/>
    </row>
    <row r="485" spans="1:54" s="46" customFormat="1" ht="28.15" customHeight="1" thickBot="1">
      <c r="A485" s="47"/>
      <c r="B485" s="456"/>
      <c r="C485" s="456"/>
      <c r="D485" s="456"/>
      <c r="E485" s="456"/>
      <c r="F485" s="456"/>
      <c r="G485" s="456"/>
      <c r="H485" s="456"/>
      <c r="I485" s="456"/>
      <c r="J485" s="456"/>
      <c r="K485" s="456"/>
      <c r="L485" s="144"/>
      <c r="M485" s="144"/>
      <c r="N485" s="144"/>
      <c r="O485" s="144"/>
      <c r="P485" s="144"/>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99"/>
      <c r="AR485" s="166"/>
      <c r="AS485" s="40"/>
      <c r="AT485" s="41"/>
      <c r="AU485" s="151"/>
      <c r="AV485" s="171"/>
      <c r="AW485" s="219"/>
      <c r="AX485" s="42"/>
      <c r="AY485" s="42"/>
      <c r="AZ485" s="42"/>
      <c r="BA485" s="42"/>
      <c r="BB485" s="535"/>
    </row>
    <row r="486" spans="1:54" s="46" customFormat="1" ht="28.15" customHeight="1" thickBot="1">
      <c r="A486" s="47"/>
      <c r="B486" s="1227" t="str">
        <f>様式９!E28</f>
        <v>合計人数</v>
      </c>
      <c r="C486" s="1228"/>
      <c r="D486" s="1228"/>
      <c r="E486" s="1228"/>
      <c r="F486" s="1228"/>
      <c r="G486" s="1228"/>
      <c r="H486" s="1228"/>
      <c r="I486" s="1228"/>
      <c r="J486" s="1228"/>
      <c r="K486" s="1228"/>
      <c r="L486" s="1361" t="str">
        <f>IF(AND(L480="",L482="",L484=""),"",L480+L482+L484)</f>
        <v/>
      </c>
      <c r="M486" s="1362"/>
      <c r="N486" s="1362"/>
      <c r="O486" s="1362"/>
      <c r="P486" s="1363"/>
      <c r="Q486" s="67" t="s">
        <v>810</v>
      </c>
      <c r="R486" s="968" t="s">
        <v>974</v>
      </c>
      <c r="S486" s="968"/>
      <c r="T486" s="968"/>
      <c r="V486" s="67"/>
      <c r="W486" s="67"/>
      <c r="X486" s="67"/>
      <c r="Y486" s="67"/>
      <c r="Z486" s="67"/>
      <c r="AA486" s="67"/>
      <c r="AB486" s="67"/>
      <c r="AC486" s="67"/>
      <c r="AD486" s="67"/>
      <c r="AE486" s="67"/>
      <c r="AF486" s="67"/>
      <c r="AG486" s="67"/>
      <c r="AH486" s="67"/>
      <c r="AI486" s="67"/>
      <c r="AJ486" s="67"/>
      <c r="AK486" s="67"/>
      <c r="AL486" s="67"/>
      <c r="AM486" s="67"/>
      <c r="AN486" s="67"/>
      <c r="AO486" s="67"/>
      <c r="AP486" s="67"/>
      <c r="AQ486" s="99"/>
      <c r="AR486" s="166"/>
      <c r="AS486" s="40"/>
      <c r="AT486" s="41"/>
      <c r="AU486" s="151"/>
      <c r="AV486" s="171"/>
      <c r="AW486" s="219"/>
      <c r="AX486" s="42"/>
      <c r="AY486" s="42"/>
      <c r="AZ486" s="42"/>
      <c r="BA486" s="42"/>
      <c r="BB486" s="535"/>
    </row>
    <row r="487" spans="1:54" s="46" customFormat="1" ht="28.15" customHeight="1" thickBot="1">
      <c r="A487" s="47"/>
      <c r="B487" s="45"/>
      <c r="C487" s="45"/>
      <c r="D487" s="45"/>
      <c r="E487" s="45"/>
      <c r="F487" s="45"/>
      <c r="G487" s="45"/>
      <c r="H487" s="45"/>
      <c r="I487" s="45"/>
      <c r="J487" s="45"/>
      <c r="K487" s="45"/>
      <c r="L487" s="144"/>
      <c r="M487" s="144"/>
      <c r="N487" s="144"/>
      <c r="O487" s="144"/>
      <c r="P487" s="144"/>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99"/>
      <c r="AR487" s="166"/>
      <c r="AS487" s="40"/>
      <c r="AT487" s="41"/>
      <c r="AU487" s="151"/>
      <c r="AV487" s="171"/>
      <c r="AW487" s="219"/>
      <c r="AX487" s="42"/>
      <c r="AY487" s="42"/>
      <c r="AZ487" s="42"/>
      <c r="BA487" s="42"/>
      <c r="BB487" s="535"/>
    </row>
    <row r="488" spans="1:54" s="46" customFormat="1" ht="28.15" customHeight="1" thickBot="1">
      <c r="A488" s="47"/>
      <c r="B488" s="1227" t="str">
        <f>様式９!E34</f>
        <v>総従業員数</v>
      </c>
      <c r="C488" s="1228"/>
      <c r="D488" s="1228"/>
      <c r="E488" s="1228"/>
      <c r="F488" s="1228"/>
      <c r="G488" s="1228"/>
      <c r="H488" s="1228"/>
      <c r="I488" s="1228"/>
      <c r="J488" s="1228"/>
      <c r="K488" s="1228"/>
      <c r="L488" s="1272"/>
      <c r="M488" s="1273"/>
      <c r="N488" s="1273"/>
      <c r="O488" s="1273"/>
      <c r="P488" s="1274"/>
      <c r="Q488" s="67" t="s">
        <v>810</v>
      </c>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99" t="s">
        <v>1008</v>
      </c>
      <c r="AR488" s="166"/>
      <c r="AS488" s="40"/>
      <c r="AT488" s="41"/>
      <c r="AU488" s="151"/>
      <c r="AV488" s="171"/>
      <c r="AW488" s="219"/>
      <c r="AX488" s="42"/>
      <c r="AY488" s="42"/>
      <c r="AZ488" s="42"/>
      <c r="BA488" s="42"/>
      <c r="BB488" s="535"/>
    </row>
    <row r="489" spans="1:54" s="46" customFormat="1" ht="28.15" customHeight="1" thickBot="1">
      <c r="A489" s="47"/>
      <c r="B489" s="45"/>
      <c r="C489" s="45"/>
      <c r="D489" s="45"/>
      <c r="E489" s="45"/>
      <c r="F489" s="45"/>
      <c r="G489" s="45"/>
      <c r="H489" s="45"/>
      <c r="I489" s="45"/>
      <c r="J489" s="45"/>
      <c r="K489" s="45"/>
      <c r="L489" s="144"/>
      <c r="M489" s="144"/>
      <c r="N489" s="144"/>
      <c r="O489" s="144"/>
      <c r="P489" s="144"/>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99"/>
      <c r="AR489" s="166"/>
      <c r="AS489" s="40"/>
      <c r="AT489" s="41"/>
      <c r="AU489" s="151"/>
      <c r="AV489" s="171"/>
      <c r="AW489" s="219"/>
      <c r="AX489" s="42"/>
      <c r="AY489" s="42"/>
      <c r="AZ489" s="42"/>
      <c r="BA489" s="42"/>
      <c r="BB489" s="535"/>
    </row>
    <row r="490" spans="1:54" s="474" customFormat="1" ht="28.15" hidden="1" customHeight="1">
      <c r="A490" s="851">
        <f>A472+1</f>
        <v>11</v>
      </c>
      <c r="B490" s="851"/>
      <c r="C490" s="840" t="str">
        <f>[1]誓約書!A3</f>
        <v>誓約書</v>
      </c>
      <c r="D490" s="840"/>
      <c r="E490" s="840"/>
      <c r="F490" s="840"/>
      <c r="G490" s="840"/>
      <c r="H490" s="840"/>
      <c r="I490" s="840"/>
      <c r="J490" s="840"/>
      <c r="K490" s="840"/>
      <c r="L490" s="840"/>
      <c r="M490" s="840"/>
      <c r="N490" s="840"/>
      <c r="O490" s="840"/>
      <c r="P490" s="840"/>
      <c r="Q490" s="840"/>
      <c r="R490" s="840"/>
      <c r="S490" s="840"/>
      <c r="T490" s="840"/>
      <c r="U490" s="840"/>
      <c r="V490" s="840"/>
      <c r="W490" s="840"/>
      <c r="X490" s="840"/>
      <c r="Y490" s="840"/>
      <c r="Z490" s="840"/>
      <c r="AA490" s="840"/>
      <c r="AB490" s="840"/>
      <c r="AC490" s="840"/>
      <c r="AD490" s="840"/>
      <c r="AE490" s="840"/>
      <c r="AF490" s="840"/>
      <c r="AG490" s="840"/>
      <c r="AH490" s="840"/>
      <c r="AI490" s="840"/>
      <c r="AJ490" s="840"/>
      <c r="AK490" s="840"/>
      <c r="AL490" s="840"/>
      <c r="AM490" s="840"/>
      <c r="AN490" s="840"/>
      <c r="AO490" s="840"/>
      <c r="AP490" s="443"/>
      <c r="AQ490" s="466"/>
      <c r="AR490" s="467"/>
      <c r="AS490" s="468"/>
      <c r="AT490" s="469"/>
      <c r="AU490" s="470"/>
      <c r="AV490" s="471"/>
      <c r="AW490" s="472"/>
      <c r="AX490" s="473"/>
      <c r="AY490" s="473"/>
      <c r="AZ490" s="473"/>
      <c r="BA490" s="473"/>
      <c r="BB490" s="536"/>
    </row>
    <row r="491" spans="1:54" s="63" customFormat="1" ht="28.15" hidden="1" customHeight="1">
      <c r="AO491" s="50"/>
      <c r="AP491" s="50"/>
      <c r="AQ491" s="51"/>
      <c r="AR491" s="160"/>
      <c r="AS491" s="40"/>
      <c r="AT491" s="41"/>
      <c r="AU491" s="151"/>
      <c r="AV491" s="171"/>
      <c r="AW491" s="219"/>
      <c r="AX491" s="42"/>
      <c r="AY491" s="42"/>
      <c r="AZ491" s="42"/>
      <c r="BA491" s="42"/>
      <c r="BB491" s="537"/>
    </row>
    <row r="492" spans="1:54" s="63" customFormat="1" ht="28.15" hidden="1" customHeight="1">
      <c r="B492" s="48" t="s">
        <v>751</v>
      </c>
      <c r="AO492" s="50"/>
      <c r="AP492" s="50"/>
      <c r="AQ492" s="51"/>
      <c r="AR492" s="160"/>
      <c r="AS492" s="40"/>
      <c r="AT492" s="41"/>
      <c r="AU492" s="151"/>
      <c r="AV492" s="171"/>
      <c r="AW492" s="219"/>
      <c r="AX492" s="42"/>
      <c r="AY492" s="42"/>
      <c r="AZ492" s="42"/>
      <c r="BA492" s="42"/>
      <c r="BB492" s="537"/>
    </row>
    <row r="493" spans="1:54" s="63" customFormat="1" ht="28.15" hidden="1" customHeight="1" thickBot="1">
      <c r="AO493" s="50"/>
      <c r="AP493" s="50"/>
      <c r="AQ493" s="51"/>
      <c r="AR493" s="160"/>
      <c r="AS493" s="40"/>
      <c r="AT493" s="41"/>
      <c r="AU493" s="151"/>
      <c r="AV493" s="171"/>
      <c r="AW493" s="219"/>
      <c r="AX493" s="42"/>
      <c r="AY493" s="42"/>
      <c r="AZ493" s="42"/>
      <c r="BA493" s="42"/>
      <c r="BB493" s="537"/>
    </row>
    <row r="494" spans="1:54" s="48" customFormat="1" ht="28.15" customHeight="1">
      <c r="A494" s="1286" t="s">
        <v>1205</v>
      </c>
      <c r="B494" s="1287"/>
      <c r="C494" s="1287"/>
      <c r="D494" s="1287"/>
      <c r="E494" s="1287"/>
      <c r="F494" s="1287"/>
      <c r="G494" s="1287"/>
      <c r="H494" s="1287"/>
      <c r="I494" s="1287"/>
      <c r="J494" s="1287"/>
      <c r="K494" s="1287"/>
      <c r="L494" s="1287"/>
      <c r="M494" s="1287"/>
      <c r="N494" s="1287"/>
      <c r="O494" s="1287"/>
      <c r="P494" s="1287"/>
      <c r="Q494" s="1287"/>
      <c r="R494" s="1287"/>
      <c r="S494" s="1287"/>
      <c r="T494" s="1287"/>
      <c r="U494" s="1287"/>
      <c r="V494" s="1287"/>
      <c r="W494" s="1287"/>
      <c r="X494" s="1287"/>
      <c r="Y494" s="1287"/>
      <c r="Z494" s="1287"/>
      <c r="AA494" s="1287"/>
      <c r="AB494" s="1287"/>
      <c r="AC494" s="1287"/>
      <c r="AD494" s="1287"/>
      <c r="AE494" s="1287"/>
      <c r="AF494" s="1287"/>
      <c r="AG494" s="1287"/>
      <c r="AH494" s="1287"/>
      <c r="AI494" s="1287"/>
      <c r="AJ494" s="1287"/>
      <c r="AK494" s="1287"/>
      <c r="AL494" s="1287"/>
      <c r="AM494" s="1287"/>
      <c r="AN494" s="1287"/>
      <c r="AO494" s="1287"/>
      <c r="AP494" s="49"/>
      <c r="AQ494" s="99"/>
      <c r="AR494" s="166"/>
      <c r="AS494" s="40"/>
      <c r="AT494" s="41"/>
      <c r="AU494" s="151"/>
      <c r="AV494" s="171"/>
      <c r="AW494" s="219"/>
      <c r="AX494" s="42"/>
      <c r="AY494" s="42"/>
      <c r="AZ494" s="42"/>
      <c r="BA494" s="42"/>
      <c r="BB494" s="538"/>
    </row>
    <row r="495" spans="1:54" s="48" customFormat="1" ht="28.15" customHeight="1">
      <c r="A495" s="1288"/>
      <c r="B495" s="1289"/>
      <c r="C495" s="1289"/>
      <c r="D495" s="1289"/>
      <c r="E495" s="1289"/>
      <c r="F495" s="1289"/>
      <c r="G495" s="1289"/>
      <c r="H495" s="1289"/>
      <c r="I495" s="1289"/>
      <c r="J495" s="1289"/>
      <c r="K495" s="1289"/>
      <c r="L495" s="1289"/>
      <c r="M495" s="1289"/>
      <c r="N495" s="1289"/>
      <c r="O495" s="1289"/>
      <c r="P495" s="1289"/>
      <c r="Q495" s="1289"/>
      <c r="R495" s="1289"/>
      <c r="S495" s="1289"/>
      <c r="T495" s="1289"/>
      <c r="U495" s="1289"/>
      <c r="V495" s="1289"/>
      <c r="W495" s="1289"/>
      <c r="X495" s="1289"/>
      <c r="Y495" s="1289"/>
      <c r="Z495" s="1289"/>
      <c r="AA495" s="1289"/>
      <c r="AB495" s="1289"/>
      <c r="AC495" s="1289"/>
      <c r="AD495" s="1289"/>
      <c r="AE495" s="1289"/>
      <c r="AF495" s="1289"/>
      <c r="AG495" s="1289"/>
      <c r="AH495" s="1289"/>
      <c r="AI495" s="1289"/>
      <c r="AJ495" s="1289"/>
      <c r="AK495" s="1289"/>
      <c r="AL495" s="1289"/>
      <c r="AM495" s="1289"/>
      <c r="AN495" s="1289"/>
      <c r="AO495" s="1289"/>
      <c r="AP495" s="49"/>
      <c r="AQ495" s="99"/>
      <c r="AR495" s="166"/>
      <c r="AS495" s="40"/>
      <c r="AT495" s="41"/>
      <c r="AU495" s="151"/>
      <c r="AV495" s="171"/>
      <c r="AW495" s="219"/>
      <c r="AX495" s="42"/>
      <c r="AY495" s="42"/>
      <c r="AZ495" s="42"/>
      <c r="BA495" s="42"/>
      <c r="BB495" s="538"/>
    </row>
    <row r="496" spans="1:54" s="48" customFormat="1" ht="28.15" customHeight="1">
      <c r="A496" s="1288"/>
      <c r="B496" s="1289"/>
      <c r="C496" s="1289"/>
      <c r="D496" s="1289"/>
      <c r="E496" s="1289"/>
      <c r="F496" s="1289"/>
      <c r="G496" s="1289"/>
      <c r="H496" s="1289"/>
      <c r="I496" s="1289"/>
      <c r="J496" s="1289"/>
      <c r="K496" s="1289"/>
      <c r="L496" s="1289"/>
      <c r="M496" s="1289"/>
      <c r="N496" s="1289"/>
      <c r="O496" s="1289"/>
      <c r="P496" s="1289"/>
      <c r="Q496" s="1289"/>
      <c r="R496" s="1289"/>
      <c r="S496" s="1289"/>
      <c r="T496" s="1289"/>
      <c r="U496" s="1289"/>
      <c r="V496" s="1289"/>
      <c r="W496" s="1289"/>
      <c r="X496" s="1289"/>
      <c r="Y496" s="1289"/>
      <c r="Z496" s="1289"/>
      <c r="AA496" s="1289"/>
      <c r="AB496" s="1289"/>
      <c r="AC496" s="1289"/>
      <c r="AD496" s="1289"/>
      <c r="AE496" s="1289"/>
      <c r="AF496" s="1289"/>
      <c r="AG496" s="1289"/>
      <c r="AH496" s="1289"/>
      <c r="AI496" s="1289"/>
      <c r="AJ496" s="1289"/>
      <c r="AK496" s="1289"/>
      <c r="AL496" s="1289"/>
      <c r="AM496" s="1289"/>
      <c r="AN496" s="1289"/>
      <c r="AO496" s="1289"/>
      <c r="AP496" s="49"/>
      <c r="AQ496" s="99"/>
      <c r="AR496" s="166"/>
      <c r="AS496" s="40"/>
      <c r="AT496" s="41"/>
      <c r="AU496" s="151"/>
      <c r="AV496" s="171"/>
      <c r="AW496" s="219"/>
      <c r="AX496" s="42"/>
      <c r="AY496" s="42"/>
      <c r="AZ496" s="42"/>
      <c r="BA496" s="42"/>
      <c r="BB496" s="538"/>
    </row>
    <row r="497" spans="1:54" s="48" customFormat="1" ht="28.15" customHeight="1">
      <c r="A497" s="1288"/>
      <c r="B497" s="1289"/>
      <c r="C497" s="1289"/>
      <c r="D497" s="1289"/>
      <c r="E497" s="1289"/>
      <c r="F497" s="1289"/>
      <c r="G497" s="1289"/>
      <c r="H497" s="1289"/>
      <c r="I497" s="1289"/>
      <c r="J497" s="1289"/>
      <c r="K497" s="1289"/>
      <c r="L497" s="1289"/>
      <c r="M497" s="1289"/>
      <c r="N497" s="1289"/>
      <c r="O497" s="1289"/>
      <c r="P497" s="1289"/>
      <c r="Q497" s="1289"/>
      <c r="R497" s="1289"/>
      <c r="S497" s="1289"/>
      <c r="T497" s="1289"/>
      <c r="U497" s="1289"/>
      <c r="V497" s="1289"/>
      <c r="W497" s="1289"/>
      <c r="X497" s="1289"/>
      <c r="Y497" s="1289"/>
      <c r="Z497" s="1289"/>
      <c r="AA497" s="1289"/>
      <c r="AB497" s="1289"/>
      <c r="AC497" s="1289"/>
      <c r="AD497" s="1289"/>
      <c r="AE497" s="1289"/>
      <c r="AF497" s="1289"/>
      <c r="AG497" s="1289"/>
      <c r="AH497" s="1289"/>
      <c r="AI497" s="1289"/>
      <c r="AJ497" s="1289"/>
      <c r="AK497" s="1289"/>
      <c r="AL497" s="1289"/>
      <c r="AM497" s="1289"/>
      <c r="AN497" s="1289"/>
      <c r="AO497" s="1289"/>
      <c r="AP497" s="49"/>
      <c r="AQ497" s="99"/>
      <c r="AR497" s="166"/>
      <c r="AS497" s="40"/>
      <c r="AT497" s="41"/>
      <c r="AU497" s="151"/>
      <c r="AV497" s="171"/>
      <c r="AW497" s="219"/>
      <c r="AX497" s="42"/>
      <c r="AY497" s="42"/>
      <c r="AZ497" s="42"/>
      <c r="BA497" s="42"/>
      <c r="BB497" s="538"/>
    </row>
    <row r="498" spans="1:54" s="48" customFormat="1" ht="28.15" customHeight="1">
      <c r="A498" s="1288"/>
      <c r="B498" s="1289"/>
      <c r="C498" s="1289"/>
      <c r="D498" s="1289"/>
      <c r="E498" s="1289"/>
      <c r="F498" s="1289"/>
      <c r="G498" s="1289"/>
      <c r="H498" s="1289"/>
      <c r="I498" s="1289"/>
      <c r="J498" s="1289"/>
      <c r="K498" s="1289"/>
      <c r="L498" s="1289"/>
      <c r="M498" s="1289"/>
      <c r="N498" s="1289"/>
      <c r="O498" s="1289"/>
      <c r="P498" s="1289"/>
      <c r="Q498" s="1289"/>
      <c r="R498" s="1289"/>
      <c r="S498" s="1289"/>
      <c r="T498" s="1289"/>
      <c r="U498" s="1289"/>
      <c r="V498" s="1289"/>
      <c r="W498" s="1289"/>
      <c r="X498" s="1289"/>
      <c r="Y498" s="1289"/>
      <c r="Z498" s="1289"/>
      <c r="AA498" s="1289"/>
      <c r="AB498" s="1289"/>
      <c r="AC498" s="1289"/>
      <c r="AD498" s="1289"/>
      <c r="AE498" s="1289"/>
      <c r="AF498" s="1289"/>
      <c r="AG498" s="1289"/>
      <c r="AH498" s="1289"/>
      <c r="AI498" s="1289"/>
      <c r="AJ498" s="1289"/>
      <c r="AK498" s="1289"/>
      <c r="AL498" s="1289"/>
      <c r="AM498" s="1289"/>
      <c r="AN498" s="1289"/>
      <c r="AO498" s="1289"/>
      <c r="AP498" s="49"/>
      <c r="AQ498" s="99"/>
      <c r="AR498" s="166"/>
      <c r="AS498" s="40"/>
      <c r="AT498" s="41"/>
      <c r="AU498" s="151"/>
      <c r="AV498" s="171"/>
      <c r="AW498" s="219"/>
      <c r="AX498" s="42"/>
      <c r="AY498" s="42"/>
      <c r="AZ498" s="42"/>
      <c r="BA498" s="42"/>
      <c r="BB498" s="538"/>
    </row>
    <row r="499" spans="1:54" s="48" customFormat="1" ht="28.15" customHeight="1">
      <c r="A499" s="1288"/>
      <c r="B499" s="1289"/>
      <c r="C499" s="1289"/>
      <c r="D499" s="1289"/>
      <c r="E499" s="1289"/>
      <c r="F499" s="1289"/>
      <c r="G499" s="1289"/>
      <c r="H499" s="1289"/>
      <c r="I499" s="1289"/>
      <c r="J499" s="1289"/>
      <c r="K499" s="1289"/>
      <c r="L499" s="1289"/>
      <c r="M499" s="1289"/>
      <c r="N499" s="1289"/>
      <c r="O499" s="1289"/>
      <c r="P499" s="1289"/>
      <c r="Q499" s="1289"/>
      <c r="R499" s="1289"/>
      <c r="S499" s="1289"/>
      <c r="T499" s="1289"/>
      <c r="U499" s="1289"/>
      <c r="V499" s="1289"/>
      <c r="W499" s="1289"/>
      <c r="X499" s="1289"/>
      <c r="Y499" s="1289"/>
      <c r="Z499" s="1289"/>
      <c r="AA499" s="1289"/>
      <c r="AB499" s="1289"/>
      <c r="AC499" s="1289"/>
      <c r="AD499" s="1289"/>
      <c r="AE499" s="1289"/>
      <c r="AF499" s="1289"/>
      <c r="AG499" s="1289"/>
      <c r="AH499" s="1289"/>
      <c r="AI499" s="1289"/>
      <c r="AJ499" s="1289"/>
      <c r="AK499" s="1289"/>
      <c r="AL499" s="1289"/>
      <c r="AM499" s="1289"/>
      <c r="AN499" s="1289"/>
      <c r="AO499" s="1289"/>
      <c r="AP499" s="49"/>
      <c r="AQ499" s="99"/>
      <c r="AR499" s="166"/>
      <c r="AS499" s="40"/>
      <c r="AT499" s="41"/>
      <c r="AU499" s="151"/>
      <c r="AV499" s="171"/>
      <c r="AW499" s="219"/>
      <c r="AX499" s="42"/>
      <c r="AY499" s="42"/>
      <c r="AZ499" s="42"/>
      <c r="BA499" s="42"/>
      <c r="BB499" s="538"/>
    </row>
    <row r="500" spans="1:54" s="63" customFormat="1" ht="28.15" customHeight="1">
      <c r="A500" s="1288"/>
      <c r="B500" s="1289"/>
      <c r="C500" s="1289"/>
      <c r="D500" s="1289"/>
      <c r="E500" s="1289"/>
      <c r="F500" s="1289"/>
      <c r="G500" s="1289"/>
      <c r="H500" s="1289"/>
      <c r="I500" s="1289"/>
      <c r="J500" s="1289"/>
      <c r="K500" s="1289"/>
      <c r="L500" s="1289"/>
      <c r="M500" s="1289"/>
      <c r="N500" s="1289"/>
      <c r="O500" s="1289"/>
      <c r="P500" s="1289"/>
      <c r="Q500" s="1289"/>
      <c r="R500" s="1289"/>
      <c r="S500" s="1289"/>
      <c r="T500" s="1289"/>
      <c r="U500" s="1289"/>
      <c r="V500" s="1289"/>
      <c r="W500" s="1289"/>
      <c r="X500" s="1289"/>
      <c r="Y500" s="1289"/>
      <c r="Z500" s="1289"/>
      <c r="AA500" s="1289"/>
      <c r="AB500" s="1289"/>
      <c r="AC500" s="1289"/>
      <c r="AD500" s="1289"/>
      <c r="AE500" s="1289"/>
      <c r="AF500" s="1289"/>
      <c r="AG500" s="1289"/>
      <c r="AH500" s="1289"/>
      <c r="AI500" s="1289"/>
      <c r="AJ500" s="1289"/>
      <c r="AK500" s="1289"/>
      <c r="AL500" s="1289"/>
      <c r="AM500" s="1289"/>
      <c r="AN500" s="1289"/>
      <c r="AO500" s="1289"/>
      <c r="AP500" s="50"/>
      <c r="AQ500" s="51"/>
      <c r="AR500" s="160"/>
      <c r="AS500" s="40"/>
      <c r="AT500" s="41"/>
      <c r="AU500" s="151"/>
      <c r="AV500" s="171"/>
      <c r="AW500" s="219"/>
      <c r="AX500" s="42"/>
      <c r="AY500" s="42"/>
      <c r="AZ500" s="42"/>
      <c r="BA500" s="42"/>
      <c r="BB500" s="537"/>
    </row>
    <row r="501" spans="1:54" s="63" customFormat="1" ht="28.15" customHeight="1" thickBot="1">
      <c r="A501" s="1290"/>
      <c r="B501" s="1291"/>
      <c r="C501" s="1291"/>
      <c r="D501" s="1291"/>
      <c r="E501" s="1291"/>
      <c r="F501" s="1291"/>
      <c r="G501" s="1291"/>
      <c r="H501" s="1291"/>
      <c r="I501" s="1291"/>
      <c r="J501" s="1291"/>
      <c r="K501" s="1291"/>
      <c r="L501" s="1291"/>
      <c r="M501" s="1291"/>
      <c r="N501" s="1291"/>
      <c r="O501" s="1291"/>
      <c r="P501" s="1291"/>
      <c r="Q501" s="1291"/>
      <c r="R501" s="1291"/>
      <c r="S501" s="1291"/>
      <c r="T501" s="1291"/>
      <c r="U501" s="1291"/>
      <c r="V501" s="1291"/>
      <c r="W501" s="1291"/>
      <c r="X501" s="1291"/>
      <c r="Y501" s="1291"/>
      <c r="Z501" s="1291"/>
      <c r="AA501" s="1291"/>
      <c r="AB501" s="1291"/>
      <c r="AC501" s="1291"/>
      <c r="AD501" s="1291"/>
      <c r="AE501" s="1291"/>
      <c r="AF501" s="1291"/>
      <c r="AG501" s="1291"/>
      <c r="AH501" s="1291"/>
      <c r="AI501" s="1291"/>
      <c r="AJ501" s="1291"/>
      <c r="AK501" s="1291"/>
      <c r="AL501" s="1291"/>
      <c r="AM501" s="1291"/>
      <c r="AN501" s="1291"/>
      <c r="AO501" s="1291"/>
      <c r="AP501" s="50"/>
      <c r="AQ501" s="51"/>
      <c r="AR501" s="160"/>
      <c r="AS501" s="40"/>
      <c r="AT501" s="41"/>
      <c r="AU501" s="151"/>
      <c r="AV501" s="171"/>
      <c r="AW501" s="219"/>
      <c r="AX501" s="42"/>
      <c r="AY501" s="42"/>
      <c r="AZ501" s="42"/>
      <c r="BA501" s="42"/>
      <c r="BB501" s="537"/>
    </row>
    <row r="502" spans="1:54" s="63" customFormat="1" ht="28.15" customHeight="1">
      <c r="AO502" s="50"/>
      <c r="AP502" s="50"/>
      <c r="AQ502" s="51"/>
      <c r="AR502" s="160"/>
      <c r="AS502" s="40"/>
      <c r="AT502" s="41"/>
      <c r="AU502" s="151"/>
      <c r="AV502" s="171"/>
      <c r="AW502" s="219"/>
      <c r="AX502" s="42"/>
      <c r="AY502" s="42"/>
      <c r="AZ502" s="42"/>
      <c r="BA502" s="42"/>
      <c r="BB502" s="537"/>
    </row>
    <row r="503" spans="1:54" s="48" customFormat="1" ht="28.15" customHeight="1">
      <c r="A503" s="79" t="s">
        <v>737</v>
      </c>
      <c r="B503" s="79"/>
      <c r="C503" s="79"/>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50"/>
      <c r="AP503" s="50"/>
      <c r="AQ503" s="51"/>
      <c r="AR503" s="160"/>
      <c r="AS503" s="40"/>
      <c r="AT503" s="41"/>
      <c r="AU503" s="151"/>
      <c r="AV503" s="171"/>
      <c r="AW503" s="219"/>
      <c r="AX503" s="42"/>
      <c r="AY503" s="42"/>
      <c r="AZ503" s="42"/>
      <c r="BA503" s="42"/>
      <c r="BB503" s="538"/>
    </row>
    <row r="504" spans="1:54" s="63" customFormat="1" ht="28.15" customHeight="1">
      <c r="A504" s="79"/>
      <c r="B504" s="79"/>
      <c r="C504" s="79"/>
      <c r="AO504" s="50"/>
      <c r="AP504" s="50"/>
      <c r="AQ504" s="51"/>
      <c r="AR504" s="160"/>
      <c r="AS504" s="40"/>
      <c r="AT504" s="41"/>
      <c r="AU504" s="151"/>
      <c r="AV504" s="171"/>
      <c r="AW504" s="219"/>
      <c r="AX504" s="42"/>
      <c r="AY504" s="42"/>
      <c r="AZ504" s="42"/>
      <c r="BA504" s="42"/>
      <c r="BB504" s="537"/>
    </row>
    <row r="505" spans="1:54" s="48" customFormat="1" ht="28.15" customHeight="1">
      <c r="A505" s="79"/>
      <c r="B505" s="79" t="s">
        <v>817</v>
      </c>
      <c r="C505" s="79"/>
      <c r="D505" s="63"/>
      <c r="E505" s="63"/>
      <c r="I505" s="445"/>
      <c r="J505" s="1275" t="s">
        <v>1165</v>
      </c>
      <c r="K505" s="1147"/>
      <c r="L505" s="1147"/>
      <c r="M505" s="1147"/>
      <c r="N505" s="1147"/>
      <c r="O505" s="1147"/>
      <c r="P505" s="1147"/>
      <c r="Q505" s="1147"/>
      <c r="R505" s="1147"/>
      <c r="S505" s="1147"/>
      <c r="T505" s="1147"/>
      <c r="U505" s="1147"/>
      <c r="V505" s="1147"/>
      <c r="W505" s="1147"/>
      <c r="X505" s="1147"/>
      <c r="Y505" s="1147"/>
      <c r="Z505" s="1147"/>
      <c r="AA505" s="464"/>
      <c r="AB505" s="464"/>
      <c r="AC505" s="464"/>
      <c r="AD505" s="464"/>
      <c r="AE505" s="464"/>
      <c r="AF505" s="464"/>
      <c r="AG505" s="464"/>
      <c r="AH505" s="464"/>
      <c r="AI505" s="464"/>
      <c r="AQ505" s="51"/>
      <c r="AR505" s="160"/>
      <c r="AS505" s="40"/>
      <c r="AT505" s="41"/>
      <c r="AU505" s="151"/>
      <c r="AV505" s="171"/>
      <c r="AW505" s="219"/>
      <c r="AX505" s="42"/>
      <c r="AY505" s="42"/>
      <c r="AZ505" s="42"/>
      <c r="BA505" s="42"/>
      <c r="BB505" s="538"/>
    </row>
    <row r="506" spans="1:54" s="48" customFormat="1" ht="28.15" customHeight="1">
      <c r="A506" s="79"/>
      <c r="B506" s="79" t="s">
        <v>738</v>
      </c>
      <c r="C506" s="79"/>
      <c r="D506" s="63"/>
      <c r="E506" s="63"/>
      <c r="I506" s="445"/>
      <c r="J506" s="1275" t="s">
        <v>1165</v>
      </c>
      <c r="K506" s="1147"/>
      <c r="L506" s="1147"/>
      <c r="M506" s="1147"/>
      <c r="N506" s="1147"/>
      <c r="O506" s="1147"/>
      <c r="P506" s="1147"/>
      <c r="Q506" s="1147"/>
      <c r="R506" s="1147"/>
      <c r="S506" s="1147"/>
      <c r="T506" s="1147"/>
      <c r="U506" s="1147"/>
      <c r="V506" s="1147"/>
      <c r="W506" s="1147"/>
      <c r="X506" s="1147"/>
      <c r="Y506" s="1147"/>
      <c r="Z506" s="1147"/>
      <c r="AA506" s="464"/>
      <c r="AB506" s="464"/>
      <c r="AC506" s="464"/>
      <c r="AD506" s="464"/>
      <c r="AE506" s="464"/>
      <c r="AF506" s="464"/>
      <c r="AG506" s="464"/>
      <c r="AH506" s="464"/>
      <c r="AI506" s="464"/>
      <c r="AQ506" s="51"/>
      <c r="AR506" s="160"/>
      <c r="AS506" s="40"/>
      <c r="AT506" s="41"/>
      <c r="AU506" s="151"/>
      <c r="AV506" s="171"/>
      <c r="AW506" s="219"/>
      <c r="AX506" s="42"/>
      <c r="AY506" s="42"/>
      <c r="AZ506" s="42"/>
      <c r="BA506" s="42"/>
      <c r="BB506" s="538"/>
    </row>
    <row r="507" spans="1:54" s="63" customFormat="1" ht="28.15" customHeight="1">
      <c r="A507" s="79"/>
      <c r="B507" s="79" t="s">
        <v>739</v>
      </c>
      <c r="C507" s="79"/>
      <c r="I507" s="445"/>
      <c r="J507" s="1275" t="s">
        <v>1165</v>
      </c>
      <c r="K507" s="1147"/>
      <c r="L507" s="1147"/>
      <c r="M507" s="1147"/>
      <c r="N507" s="1147"/>
      <c r="O507" s="1147"/>
      <c r="P507" s="1147"/>
      <c r="Q507" s="1147"/>
      <c r="R507" s="1147"/>
      <c r="S507" s="1147"/>
      <c r="T507" s="1147"/>
      <c r="U507" s="1147"/>
      <c r="V507" s="1147"/>
      <c r="W507" s="1147"/>
      <c r="X507" s="1147"/>
      <c r="Y507" s="1147"/>
      <c r="Z507" s="1147"/>
      <c r="AA507" s="465"/>
      <c r="AB507" s="465"/>
      <c r="AC507" s="465"/>
      <c r="AD507" s="465"/>
      <c r="AE507" s="465"/>
      <c r="AF507" s="465"/>
      <c r="AG507" s="465"/>
      <c r="AH507" s="465"/>
      <c r="AI507" s="465"/>
      <c r="AQ507" s="51"/>
      <c r="AR507" s="160"/>
      <c r="AS507" s="40"/>
      <c r="AT507" s="41"/>
      <c r="AU507" s="151"/>
      <c r="AV507" s="171"/>
      <c r="AW507" s="219"/>
      <c r="AX507" s="42"/>
      <c r="AY507" s="42"/>
      <c r="AZ507" s="42"/>
      <c r="BA507" s="42"/>
      <c r="BB507" s="537"/>
    </row>
    <row r="508" spans="1:54" s="48" customFormat="1" ht="28.15" customHeight="1">
      <c r="A508" s="79"/>
      <c r="B508" s="79" t="s">
        <v>740</v>
      </c>
      <c r="C508" s="79"/>
      <c r="D508" s="63"/>
      <c r="E508" s="63"/>
      <c r="I508" s="445"/>
      <c r="J508" s="1275" t="s">
        <v>1310</v>
      </c>
      <c r="K508" s="1147"/>
      <c r="L508" s="1147"/>
      <c r="M508" s="1147"/>
      <c r="N508" s="1147"/>
      <c r="O508" s="1147"/>
      <c r="P508" s="1147"/>
      <c r="Q508" s="1147"/>
      <c r="R508" s="1147"/>
      <c r="S508" s="1147"/>
      <c r="T508" s="1147"/>
      <c r="U508" s="1147"/>
      <c r="V508" s="1147"/>
      <c r="W508" s="1147"/>
      <c r="X508" s="1147"/>
      <c r="Y508" s="1147"/>
      <c r="Z508" s="1147"/>
      <c r="AA508" s="464"/>
      <c r="AB508" s="464"/>
      <c r="AC508" s="464"/>
      <c r="AD508" s="464"/>
      <c r="AE508" s="464"/>
      <c r="AF508" s="464"/>
      <c r="AG508" s="464"/>
      <c r="AH508" s="464"/>
      <c r="AI508" s="464"/>
      <c r="AQ508" s="51"/>
      <c r="AR508" s="160"/>
      <c r="AS508" s="40"/>
      <c r="AT508" s="41"/>
      <c r="AU508" s="151"/>
      <c r="AV508" s="171"/>
      <c r="AW508" s="219" t="s">
        <v>1166</v>
      </c>
      <c r="AX508" s="42"/>
      <c r="AY508" s="42"/>
      <c r="AZ508" s="42"/>
      <c r="BA508" s="42"/>
      <c r="BB508" s="538"/>
    </row>
    <row r="509" spans="1:54" s="63" customFormat="1" ht="28.15" customHeight="1">
      <c r="A509" s="79"/>
      <c r="B509" s="79" t="s">
        <v>741</v>
      </c>
      <c r="C509" s="79"/>
      <c r="I509" s="445"/>
      <c r="J509" s="1275" t="str">
        <f>IF($P$84="☑","提出不要","必須")</f>
        <v>必須</v>
      </c>
      <c r="K509" s="1147"/>
      <c r="L509" s="1147"/>
      <c r="M509" s="1147"/>
      <c r="N509" s="1147"/>
      <c r="O509" s="1147"/>
      <c r="P509" s="1147"/>
      <c r="Q509" s="1147"/>
      <c r="R509" s="1147"/>
      <c r="S509" s="1147"/>
      <c r="T509" s="1147"/>
      <c r="U509" s="1147"/>
      <c r="V509" s="1147"/>
      <c r="W509" s="1147"/>
      <c r="X509" s="1147"/>
      <c r="Y509" s="1147"/>
      <c r="Z509" s="1147"/>
      <c r="AA509" s="465"/>
      <c r="AB509" s="465"/>
      <c r="AC509" s="465"/>
      <c r="AD509" s="465"/>
      <c r="AE509" s="465"/>
      <c r="AF509" s="465"/>
      <c r="AG509" s="465"/>
      <c r="AH509" s="465"/>
      <c r="AI509" s="465"/>
      <c r="AQ509" s="51"/>
      <c r="AR509" s="160"/>
      <c r="AS509" s="40"/>
      <c r="AT509" s="41"/>
      <c r="AU509" s="151"/>
      <c r="AV509" s="171"/>
      <c r="AW509" s="219"/>
      <c r="AX509" s="42"/>
      <c r="AY509" s="42"/>
      <c r="AZ509" s="42"/>
      <c r="BA509" s="42"/>
      <c r="BB509" s="537"/>
    </row>
    <row r="510" spans="1:54" s="48" customFormat="1" ht="28.15" customHeight="1">
      <c r="A510" s="79"/>
      <c r="B510" s="79" t="s">
        <v>742</v>
      </c>
      <c r="C510" s="79"/>
      <c r="D510" s="63"/>
      <c r="E510" s="63"/>
      <c r="I510" s="445"/>
      <c r="J510" s="1275" t="s">
        <v>1310</v>
      </c>
      <c r="K510" s="1147"/>
      <c r="L510" s="1147"/>
      <c r="M510" s="1147"/>
      <c r="N510" s="1147"/>
      <c r="O510" s="1147"/>
      <c r="P510" s="1147"/>
      <c r="Q510" s="1147"/>
      <c r="R510" s="1147"/>
      <c r="S510" s="1147"/>
      <c r="T510" s="1147"/>
      <c r="U510" s="1147"/>
      <c r="V510" s="1147"/>
      <c r="W510" s="1147"/>
      <c r="X510" s="1147"/>
      <c r="Y510" s="1147"/>
      <c r="Z510" s="1147"/>
      <c r="AA510" s="464"/>
      <c r="AB510" s="464"/>
      <c r="AC510" s="464"/>
      <c r="AD510" s="464"/>
      <c r="AE510" s="464"/>
      <c r="AF510" s="464"/>
      <c r="AG510" s="464"/>
      <c r="AH510" s="464"/>
      <c r="AI510" s="464"/>
      <c r="AQ510" s="51"/>
      <c r="AR510" s="160"/>
      <c r="AS510" s="40"/>
      <c r="AT510" s="41"/>
      <c r="AU510" s="151"/>
      <c r="AV510" s="171"/>
      <c r="AW510" s="219" t="s">
        <v>1166</v>
      </c>
      <c r="AX510" s="42"/>
      <c r="AY510" s="42"/>
      <c r="AZ510" s="42"/>
      <c r="BA510" s="42"/>
      <c r="BB510" s="538"/>
    </row>
    <row r="511" spans="1:54" s="63" customFormat="1" ht="28.15" customHeight="1">
      <c r="A511" s="79"/>
      <c r="B511" s="79" t="s">
        <v>743</v>
      </c>
      <c r="C511" s="79"/>
      <c r="I511" s="445"/>
      <c r="J511" s="1275" t="s">
        <v>1165</v>
      </c>
      <c r="K511" s="1147"/>
      <c r="L511" s="1147"/>
      <c r="M511" s="1147"/>
      <c r="N511" s="1147"/>
      <c r="O511" s="1147"/>
      <c r="P511" s="1147"/>
      <c r="Q511" s="1147"/>
      <c r="R511" s="1147"/>
      <c r="S511" s="1147"/>
      <c r="T511" s="1147"/>
      <c r="U511" s="1147"/>
      <c r="V511" s="1147"/>
      <c r="W511" s="1147"/>
      <c r="X511" s="1147"/>
      <c r="Y511" s="1147"/>
      <c r="Z511" s="1147"/>
      <c r="AA511" s="465"/>
      <c r="AB511" s="465"/>
      <c r="AC511" s="465"/>
      <c r="AD511" s="465"/>
      <c r="AE511" s="465"/>
      <c r="AF511" s="465"/>
      <c r="AG511" s="465"/>
      <c r="AH511" s="465"/>
      <c r="AI511" s="465"/>
      <c r="AQ511" s="51"/>
      <c r="AR511" s="160"/>
      <c r="AS511" s="40"/>
      <c r="AT511" s="41"/>
      <c r="AU511" s="151"/>
      <c r="AV511" s="171"/>
      <c r="AW511" s="219"/>
      <c r="AX511" s="42"/>
      <c r="AY511" s="42"/>
      <c r="AZ511" s="42"/>
      <c r="BA511" s="42"/>
      <c r="BB511" s="537"/>
    </row>
    <row r="512" spans="1:54" s="48" customFormat="1" ht="28.15" customHeight="1">
      <c r="A512" s="79"/>
      <c r="B512" s="79" t="s">
        <v>744</v>
      </c>
      <c r="C512" s="79"/>
      <c r="D512" s="63"/>
      <c r="E512" s="63"/>
      <c r="I512" s="445"/>
      <c r="J512" s="1275" t="s">
        <v>1170</v>
      </c>
      <c r="K512" s="1147"/>
      <c r="L512" s="1147"/>
      <c r="M512" s="1147"/>
      <c r="N512" s="1147"/>
      <c r="O512" s="1147"/>
      <c r="P512" s="1147"/>
      <c r="Q512" s="1147"/>
      <c r="R512" s="1147"/>
      <c r="S512" s="1147"/>
      <c r="T512" s="1147"/>
      <c r="U512" s="1147"/>
      <c r="V512" s="1147"/>
      <c r="W512" s="1147"/>
      <c r="X512" s="1147"/>
      <c r="Y512" s="1147"/>
      <c r="Z512" s="1147"/>
      <c r="AA512" s="464"/>
      <c r="AB512" s="464"/>
      <c r="AC512" s="464"/>
      <c r="AD512" s="464"/>
      <c r="AE512" s="464"/>
      <c r="AF512" s="464"/>
      <c r="AG512" s="464"/>
      <c r="AH512" s="464"/>
      <c r="AI512" s="464"/>
      <c r="AQ512" s="51"/>
      <c r="AR512" s="160"/>
      <c r="AS512" s="40"/>
      <c r="AT512" s="41"/>
      <c r="AU512" s="151"/>
      <c r="AV512" s="171"/>
      <c r="AW512" s="219"/>
      <c r="AX512" s="42"/>
      <c r="AY512" s="42"/>
      <c r="AZ512" s="42"/>
      <c r="BA512" s="42"/>
      <c r="BB512" s="538"/>
    </row>
    <row r="513" spans="1:54" s="63" customFormat="1" ht="28.15" customHeight="1">
      <c r="A513" s="79"/>
      <c r="B513" s="79" t="s">
        <v>745</v>
      </c>
      <c r="C513" s="79"/>
      <c r="I513" s="445"/>
      <c r="J513" s="1275" t="s">
        <v>1167</v>
      </c>
      <c r="K513" s="1147"/>
      <c r="L513" s="1147"/>
      <c r="M513" s="1147"/>
      <c r="N513" s="1147"/>
      <c r="O513" s="1147"/>
      <c r="P513" s="1147"/>
      <c r="Q513" s="1147"/>
      <c r="R513" s="1147"/>
      <c r="S513" s="1147"/>
      <c r="T513" s="1147"/>
      <c r="U513" s="1147"/>
      <c r="V513" s="1147"/>
      <c r="W513" s="1147"/>
      <c r="X513" s="1147"/>
      <c r="Y513" s="1147"/>
      <c r="Z513" s="1147"/>
      <c r="AA513" s="465"/>
      <c r="AB513" s="465"/>
      <c r="AC513" s="465"/>
      <c r="AD513" s="465"/>
      <c r="AE513" s="465"/>
      <c r="AF513" s="465"/>
      <c r="AG513" s="465"/>
      <c r="AH513" s="465"/>
      <c r="AI513" s="465"/>
      <c r="AQ513" s="51"/>
      <c r="AR513" s="160"/>
      <c r="AS513" s="40"/>
      <c r="AT513" s="41"/>
      <c r="AU513" s="151"/>
      <c r="AV513" s="171"/>
      <c r="AW513" s="219"/>
      <c r="AX513" s="42"/>
      <c r="AY513" s="42"/>
      <c r="AZ513" s="42"/>
      <c r="BA513" s="42"/>
      <c r="BB513" s="537"/>
    </row>
    <row r="514" spans="1:54" s="48" customFormat="1" ht="27.75" customHeight="1">
      <c r="A514" s="79"/>
      <c r="B514" s="79" t="s">
        <v>746</v>
      </c>
      <c r="C514" s="79"/>
      <c r="D514" s="63"/>
      <c r="E514" s="63"/>
      <c r="I514" s="445"/>
      <c r="J514" s="1275" t="str">
        <f>IF(AU387=1,"雇用状況報告書の提出義務がなかった場合のみ様式９を提出","提出不要")</f>
        <v>提出不要</v>
      </c>
      <c r="K514" s="1147"/>
      <c r="L514" s="1147"/>
      <c r="M514" s="1147"/>
      <c r="N514" s="1147"/>
      <c r="O514" s="1147"/>
      <c r="P514" s="1147"/>
      <c r="Q514" s="1147"/>
      <c r="R514" s="1147"/>
      <c r="S514" s="1147"/>
      <c r="T514" s="1147"/>
      <c r="U514" s="1147"/>
      <c r="V514" s="1147"/>
      <c r="W514" s="1147"/>
      <c r="X514" s="1147"/>
      <c r="Y514" s="1147"/>
      <c r="Z514" s="1147"/>
      <c r="AA514" s="464"/>
      <c r="AB514" s="464"/>
      <c r="AC514" s="464"/>
      <c r="AD514" s="464"/>
      <c r="AE514" s="464"/>
      <c r="AF514" s="464"/>
      <c r="AG514" s="464"/>
      <c r="AH514" s="464"/>
      <c r="AI514" s="464"/>
      <c r="AQ514" s="51"/>
      <c r="AR514" s="160"/>
      <c r="AS514" s="40"/>
      <c r="AT514" s="41"/>
      <c r="AU514" s="151"/>
      <c r="AV514" s="171"/>
      <c r="AW514" s="219"/>
      <c r="AX514" s="42"/>
      <c r="AY514" s="42"/>
      <c r="AZ514" s="42"/>
      <c r="BA514" s="42"/>
      <c r="BB514" s="538"/>
    </row>
    <row r="515" spans="1:54" s="63" customFormat="1" ht="28.15" hidden="1" customHeight="1">
      <c r="A515" s="79"/>
      <c r="B515" s="79"/>
      <c r="C515" s="79"/>
      <c r="I515" s="445"/>
      <c r="J515" s="1275"/>
      <c r="K515" s="1147"/>
      <c r="L515" s="1147"/>
      <c r="M515" s="1147"/>
      <c r="N515" s="1147"/>
      <c r="O515" s="1147"/>
      <c r="P515" s="1147"/>
      <c r="Q515" s="1147"/>
      <c r="R515" s="1147"/>
      <c r="S515" s="1147"/>
      <c r="T515" s="1147"/>
      <c r="U515" s="1147"/>
      <c r="V515" s="1147"/>
      <c r="W515" s="1147"/>
      <c r="X515" s="1147"/>
      <c r="Y515" s="1147"/>
      <c r="Z515" s="1147"/>
      <c r="AA515" s="1147"/>
      <c r="AB515" s="1147"/>
      <c r="AC515" s="1147"/>
      <c r="AD515" s="1147"/>
      <c r="AE515" s="1147"/>
      <c r="AF515" s="1147"/>
      <c r="AG515" s="1147"/>
      <c r="AH515" s="1147"/>
      <c r="AI515" s="1147"/>
      <c r="AQ515" s="51"/>
      <c r="AR515" s="160"/>
      <c r="AS515" s="40"/>
      <c r="AT515" s="41"/>
      <c r="AU515" s="151"/>
      <c r="AV515" s="171"/>
      <c r="AW515" s="219"/>
      <c r="AX515" s="42"/>
      <c r="AY515" s="42"/>
      <c r="AZ515" s="42"/>
      <c r="BA515" s="42"/>
      <c r="BB515" s="537"/>
    </row>
    <row r="516" spans="1:54" s="48" customFormat="1" ht="28.15" hidden="1" customHeight="1">
      <c r="A516" s="79"/>
      <c r="B516" s="79"/>
      <c r="C516" s="79"/>
      <c r="D516" s="63"/>
      <c r="E516" s="63"/>
      <c r="I516" s="445"/>
      <c r="J516" s="1275"/>
      <c r="K516" s="1147"/>
      <c r="L516" s="1147"/>
      <c r="M516" s="1147"/>
      <c r="N516" s="1147"/>
      <c r="O516" s="1147"/>
      <c r="P516" s="1147"/>
      <c r="Q516" s="1147"/>
      <c r="R516" s="1147"/>
      <c r="S516" s="1147"/>
      <c r="T516" s="1147"/>
      <c r="U516" s="1147"/>
      <c r="V516" s="1147"/>
      <c r="W516" s="1147"/>
      <c r="X516" s="1147"/>
      <c r="Y516" s="1147"/>
      <c r="Z516" s="1147"/>
      <c r="AA516" s="464"/>
      <c r="AB516" s="464"/>
      <c r="AC516" s="464"/>
      <c r="AD516" s="464"/>
      <c r="AE516" s="464"/>
      <c r="AF516" s="464"/>
      <c r="AG516" s="464"/>
      <c r="AH516" s="464"/>
      <c r="AI516" s="464"/>
      <c r="AQ516" s="51"/>
      <c r="AR516" s="160"/>
      <c r="AS516" s="40"/>
      <c r="AT516" s="41"/>
      <c r="AU516" s="151"/>
      <c r="AV516" s="171"/>
      <c r="AW516" s="219"/>
      <c r="AX516" s="42"/>
      <c r="AY516" s="42"/>
      <c r="AZ516" s="42"/>
      <c r="BA516" s="42"/>
      <c r="BB516" s="538"/>
    </row>
    <row r="517" spans="1:54" s="133" customFormat="1" ht="28.15" hidden="1" customHeight="1">
      <c r="A517" s="59"/>
      <c r="B517" s="664"/>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6"/>
      <c r="AP517" s="56"/>
      <c r="AQ517" s="56"/>
      <c r="AR517" s="56"/>
      <c r="AS517" s="59"/>
      <c r="AT517" s="59"/>
      <c r="AU517" s="665"/>
      <c r="AV517" s="666"/>
      <c r="AW517" s="667"/>
      <c r="AX517" s="59"/>
      <c r="AY517" s="59"/>
      <c r="AZ517" s="59"/>
      <c r="BA517" s="59"/>
    </row>
    <row r="518" spans="1:54" s="75" customFormat="1" ht="28.15" hidden="1" customHeight="1">
      <c r="A518" s="164" t="s">
        <v>907</v>
      </c>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0"/>
      <c r="AP518" s="160"/>
      <c r="AQ518" s="184"/>
      <c r="AR518" s="184"/>
      <c r="AT518" s="174" t="s">
        <v>1162</v>
      </c>
      <c r="AU518" s="51"/>
      <c r="AV518" s="175"/>
      <c r="AW518" s="220"/>
      <c r="BB518" s="537"/>
    </row>
    <row r="519" spans="1:54" s="145" customFormat="1" ht="28.15" hidden="1" customHeight="1">
      <c r="A519" s="184"/>
      <c r="B519" s="184" t="s">
        <v>870</v>
      </c>
      <c r="C519" s="185"/>
      <c r="D519" s="185"/>
      <c r="E519" s="186" t="s">
        <v>1189</v>
      </c>
      <c r="F519" s="190"/>
      <c r="G519" s="191"/>
      <c r="H519" s="424"/>
      <c r="I519" s="188" t="s">
        <v>932</v>
      </c>
      <c r="J519" s="189">
        <v>1</v>
      </c>
      <c r="K519" s="185"/>
      <c r="L519" s="186"/>
      <c r="M519" s="185"/>
      <c r="N519" s="188" t="s">
        <v>937</v>
      </c>
      <c r="O519" s="189"/>
      <c r="P519" s="184"/>
      <c r="Q519" s="188" t="s">
        <v>457</v>
      </c>
      <c r="R519" s="190" t="s">
        <v>28</v>
      </c>
      <c r="S519" s="190"/>
      <c r="T519" s="191"/>
      <c r="U519" s="189"/>
      <c r="V519" s="190" t="str">
        <f>IF(AND($AS232&lt;&gt;"",$N$364=""),R519,"")</f>
        <v/>
      </c>
      <c r="W519" s="190"/>
      <c r="X519" s="189" t="str">
        <f>IF(AND($AS232&lt;&gt;"",$N$364=""),Q519,"")</f>
        <v/>
      </c>
      <c r="Y519" s="188" t="str">
        <f>CONCATENATE(X519,X520,X521,X522,X523,X524,X525,X526,X527,X528,X529,X530,X531,X532,X533,X534)</f>
        <v/>
      </c>
      <c r="Z519" s="190"/>
      <c r="AA519" s="190"/>
      <c r="AB519" s="189"/>
      <c r="AC519" s="185"/>
      <c r="AD519" s="185"/>
      <c r="AE519" s="426" t="s">
        <v>951</v>
      </c>
      <c r="AF519" s="189" t="s">
        <v>352</v>
      </c>
      <c r="AG519" s="425" t="s">
        <v>968</v>
      </c>
      <c r="AH519" s="191"/>
      <c r="AI519" s="424"/>
      <c r="AJ519" s="185"/>
      <c r="AK519" s="188" t="s">
        <v>951</v>
      </c>
      <c r="AL519" s="189" t="s">
        <v>433</v>
      </c>
      <c r="AM519" s="190"/>
      <c r="AN519" s="191"/>
      <c r="AO519" s="191"/>
      <c r="AP519" s="191"/>
      <c r="AQ519" s="191"/>
      <c r="AR519" s="424"/>
      <c r="AT519" s="146">
        <v>1</v>
      </c>
      <c r="AU519" s="176" t="str">
        <f>IFERROR(VLOOKUP(AT519,$AU$232:$AX$362,4,0),"")</f>
        <v/>
      </c>
      <c r="AV519" s="177"/>
      <c r="AW519" s="221"/>
      <c r="AZ519" s="75"/>
      <c r="BA519" s="75"/>
      <c r="BB519" s="540"/>
    </row>
    <row r="520" spans="1:54" s="145" customFormat="1" ht="28.15" hidden="1" customHeight="1">
      <c r="A520" s="184"/>
      <c r="B520" s="185" t="s">
        <v>860</v>
      </c>
      <c r="C520" s="184"/>
      <c r="D520" s="184"/>
      <c r="E520" s="193" t="s">
        <v>1190</v>
      </c>
      <c r="F520" s="199"/>
      <c r="G520" s="199"/>
      <c r="H520" s="198"/>
      <c r="I520" s="194" t="s">
        <v>934</v>
      </c>
      <c r="J520" s="195">
        <v>2</v>
      </c>
      <c r="K520" s="184"/>
      <c r="L520" s="193" t="s">
        <v>936</v>
      </c>
      <c r="M520" s="184"/>
      <c r="N520" s="194" t="s">
        <v>938</v>
      </c>
      <c r="O520" s="195"/>
      <c r="P520" s="184"/>
      <c r="Q520" s="194" t="s">
        <v>271</v>
      </c>
      <c r="R520" s="168" t="s">
        <v>32</v>
      </c>
      <c r="S520" s="168"/>
      <c r="T520" s="168"/>
      <c r="U520" s="195"/>
      <c r="V520" s="192" t="str">
        <f>IF(AND($AS243&lt;&gt;"",$N$364=""),R520,"")</f>
        <v/>
      </c>
      <c r="W520" s="168"/>
      <c r="X520" s="196" t="str">
        <f>IF(AND($AS243&lt;&gt;"",$N$364=""),Q520,"")</f>
        <v/>
      </c>
      <c r="Y520" s="194" t="str">
        <f>MID($Y$519,1,2)</f>
        <v/>
      </c>
      <c r="Z520" s="168" t="str">
        <f>IFERROR(VLOOKUP(Y520,$Q$519:$R$534,2,0),"")</f>
        <v/>
      </c>
      <c r="AA520" s="168"/>
      <c r="AB520" s="195"/>
      <c r="AC520" s="184"/>
      <c r="AD520" s="184"/>
      <c r="AE520" s="194" t="s">
        <v>395</v>
      </c>
      <c r="AF520" s="195" t="s">
        <v>1312</v>
      </c>
      <c r="AG520" s="168"/>
      <c r="AH520" s="168"/>
      <c r="AI520" s="195"/>
      <c r="AJ520" s="184"/>
      <c r="AK520" s="194" t="s">
        <v>457</v>
      </c>
      <c r="AL520" s="195" t="s">
        <v>952</v>
      </c>
      <c r="AM520" s="168"/>
      <c r="AN520" s="168"/>
      <c r="AO520" s="168"/>
      <c r="AP520" s="168"/>
      <c r="AQ520" s="168"/>
      <c r="AR520" s="195"/>
      <c r="AT520" s="146">
        <v>2</v>
      </c>
      <c r="AU520" s="176" t="str">
        <f t="shared" ref="AU520:AU570" si="34">IFERROR(VLOOKUP(AT520,$AU$232:$AX$362,4,0),"")</f>
        <v/>
      </c>
      <c r="AV520" s="177"/>
      <c r="AW520" s="221"/>
      <c r="AZ520" s="75"/>
      <c r="BA520" s="75"/>
      <c r="BB520" s="540"/>
    </row>
    <row r="521" spans="1:54" s="145" customFormat="1" ht="28.15" hidden="1" customHeight="1">
      <c r="A521" s="184"/>
      <c r="B521" s="184" t="s">
        <v>861</v>
      </c>
      <c r="C521" s="184"/>
      <c r="D521" s="184"/>
      <c r="E521" s="186" t="s">
        <v>1281</v>
      </c>
      <c r="F521" s="190"/>
      <c r="G521" s="191"/>
      <c r="H521" s="424"/>
      <c r="I521" s="194" t="s">
        <v>933</v>
      </c>
      <c r="J521" s="195">
        <v>3</v>
      </c>
      <c r="K521" s="184"/>
      <c r="L521" s="184"/>
      <c r="M521" s="184"/>
      <c r="N521" s="197" t="s">
        <v>939</v>
      </c>
      <c r="O521" s="198"/>
      <c r="P521" s="184"/>
      <c r="Q521" s="194" t="s">
        <v>272</v>
      </c>
      <c r="R521" s="168" t="s">
        <v>36</v>
      </c>
      <c r="S521" s="168"/>
      <c r="T521" s="168"/>
      <c r="U521" s="195"/>
      <c r="V521" s="192" t="str">
        <f>IF(AND($AS247&lt;&gt;"",$N$364=""),R521,"")</f>
        <v/>
      </c>
      <c r="W521" s="168"/>
      <c r="X521" s="196" t="str">
        <f>IF(AND($AS247&lt;&gt;"",$N$364=""),Q521,"")</f>
        <v/>
      </c>
      <c r="Y521" s="194" t="str">
        <f>MID($Y$519,3,2)</f>
        <v/>
      </c>
      <c r="Z521" s="168" t="str">
        <f t="shared" ref="Z521:Z524" si="35">IFERROR(VLOOKUP(Y521,$Q$519:$R$534,2,0),"")</f>
        <v/>
      </c>
      <c r="AA521" s="168"/>
      <c r="AB521" s="195"/>
      <c r="AC521" s="184"/>
      <c r="AD521" s="184"/>
      <c r="AE521" s="194" t="s">
        <v>396</v>
      </c>
      <c r="AF521" s="195" t="s">
        <v>1313</v>
      </c>
      <c r="AG521" s="168"/>
      <c r="AH521" s="168"/>
      <c r="AI521" s="195"/>
      <c r="AJ521" s="184"/>
      <c r="AK521" s="194" t="s">
        <v>272</v>
      </c>
      <c r="AL521" s="195" t="s">
        <v>953</v>
      </c>
      <c r="AM521" s="168"/>
      <c r="AN521" s="168"/>
      <c r="AO521" s="168"/>
      <c r="AP521" s="168"/>
      <c r="AQ521" s="168"/>
      <c r="AR521" s="195"/>
      <c r="AT521" s="146">
        <v>3</v>
      </c>
      <c r="AU521" s="176" t="str">
        <f t="shared" si="34"/>
        <v/>
      </c>
      <c r="AV521" s="177"/>
      <c r="AW521" s="221"/>
      <c r="AZ521" s="75"/>
      <c r="BA521" s="75"/>
      <c r="BB521" s="540"/>
    </row>
    <row r="522" spans="1:54" s="145" customFormat="1" ht="28.15" hidden="1" customHeight="1">
      <c r="A522" s="184"/>
      <c r="B522" s="184" t="s">
        <v>862</v>
      </c>
      <c r="C522" s="184"/>
      <c r="D522" s="184"/>
      <c r="E522" s="193" t="s">
        <v>1282</v>
      </c>
      <c r="F522" s="199"/>
      <c r="G522" s="199"/>
      <c r="H522" s="198"/>
      <c r="I522" s="194" t="s">
        <v>935</v>
      </c>
      <c r="J522" s="195">
        <v>4</v>
      </c>
      <c r="K522" s="184"/>
      <c r="L522" s="184"/>
      <c r="M522" s="184"/>
      <c r="N522" s="184"/>
      <c r="O522" s="184"/>
      <c r="P522" s="184"/>
      <c r="Q522" s="194" t="s">
        <v>273</v>
      </c>
      <c r="R522" s="168" t="s">
        <v>40</v>
      </c>
      <c r="S522" s="168"/>
      <c r="T522" s="168"/>
      <c r="U522" s="195"/>
      <c r="V522" s="192" t="str">
        <f>IF(AND($AS252&lt;&gt;"",$N$364=""),R522,"")</f>
        <v/>
      </c>
      <c r="W522" s="168"/>
      <c r="X522" s="196" t="str">
        <f>IF(AND($AS252&lt;&gt;"",$N$364=""),Q522,"")</f>
        <v/>
      </c>
      <c r="Y522" s="194" t="str">
        <f>MID($Y$519,5,2)</f>
        <v/>
      </c>
      <c r="Z522" s="168" t="str">
        <f t="shared" si="35"/>
        <v/>
      </c>
      <c r="AA522" s="168"/>
      <c r="AB522" s="195"/>
      <c r="AC522" s="184"/>
      <c r="AD522" s="184"/>
      <c r="AE522" s="194" t="s">
        <v>397</v>
      </c>
      <c r="AF522" s="195" t="s">
        <v>1311</v>
      </c>
      <c r="AG522" s="168"/>
      <c r="AH522" s="168"/>
      <c r="AI522" s="195"/>
      <c r="AJ522" s="184"/>
      <c r="AK522" s="194" t="s">
        <v>275</v>
      </c>
      <c r="AL522" s="195" t="s">
        <v>954</v>
      </c>
      <c r="AM522" s="168"/>
      <c r="AN522" s="168"/>
      <c r="AO522" s="168"/>
      <c r="AP522" s="168"/>
      <c r="AQ522" s="168"/>
      <c r="AR522" s="195"/>
      <c r="AT522" s="146">
        <v>4</v>
      </c>
      <c r="AU522" s="176" t="str">
        <f t="shared" si="34"/>
        <v/>
      </c>
      <c r="AV522" s="177"/>
      <c r="AW522" s="221"/>
      <c r="AZ522" s="75"/>
      <c r="BA522" s="75"/>
      <c r="BB522" s="540"/>
    </row>
    <row r="523" spans="1:54" s="145" customFormat="1" ht="28.15" hidden="1" customHeight="1">
      <c r="A523" s="184"/>
      <c r="B523" s="184" t="s">
        <v>863</v>
      </c>
      <c r="C523" s="184"/>
      <c r="D523" s="184"/>
      <c r="E523" s="184"/>
      <c r="F523" s="184"/>
      <c r="G523" s="184"/>
      <c r="H523" s="184"/>
      <c r="I523" s="197" t="s">
        <v>1258</v>
      </c>
      <c r="J523" s="195">
        <v>5</v>
      </c>
      <c r="K523" s="184"/>
      <c r="L523" s="184"/>
      <c r="M523" s="184"/>
      <c r="N523" s="184"/>
      <c r="O523" s="184"/>
      <c r="P523" s="184"/>
      <c r="Q523" s="194" t="s">
        <v>274</v>
      </c>
      <c r="R523" s="168" t="s">
        <v>44</v>
      </c>
      <c r="S523" s="168"/>
      <c r="T523" s="168"/>
      <c r="U523" s="195"/>
      <c r="V523" s="192" t="str">
        <f>IF(AND($AS269&lt;&gt;"",$N$364=""),R523,"")</f>
        <v/>
      </c>
      <c r="W523" s="168"/>
      <c r="X523" s="196" t="str">
        <f>IF(AND($AS269&lt;&gt;"",$N$364=""),Q523,"")</f>
        <v/>
      </c>
      <c r="Y523" s="194" t="str">
        <f>MID($Y$519,7,2)</f>
        <v/>
      </c>
      <c r="Z523" s="168" t="str">
        <f t="shared" si="35"/>
        <v/>
      </c>
      <c r="AA523" s="168"/>
      <c r="AB523" s="195"/>
      <c r="AC523" s="184"/>
      <c r="AD523" s="184"/>
      <c r="AE523" s="194" t="s">
        <v>398</v>
      </c>
      <c r="AF523" s="195" t="s">
        <v>955</v>
      </c>
      <c r="AG523" s="168"/>
      <c r="AH523" s="168"/>
      <c r="AI523" s="195"/>
      <c r="AJ523" s="184"/>
      <c r="AK523" s="194" t="s">
        <v>281</v>
      </c>
      <c r="AL523" s="195" t="s">
        <v>956</v>
      </c>
      <c r="AM523" s="168"/>
      <c r="AN523" s="168"/>
      <c r="AO523" s="168"/>
      <c r="AP523" s="168"/>
      <c r="AQ523" s="168"/>
      <c r="AR523" s="195"/>
      <c r="AT523" s="146">
        <v>5</v>
      </c>
      <c r="AU523" s="176" t="str">
        <f t="shared" si="34"/>
        <v/>
      </c>
      <c r="AV523" s="177"/>
      <c r="AW523" s="221"/>
      <c r="AZ523" s="75"/>
      <c r="BA523" s="75"/>
      <c r="BB523" s="540"/>
    </row>
    <row r="524" spans="1:54" s="145" customFormat="1" ht="28.15" hidden="1" customHeight="1">
      <c r="A524" s="184"/>
      <c r="B524" s="184" t="s">
        <v>864</v>
      </c>
      <c r="C524" s="184"/>
      <c r="D524" s="184"/>
      <c r="E524" s="184" t="s">
        <v>1178</v>
      </c>
      <c r="F524" s="184"/>
      <c r="G524" s="184"/>
      <c r="H524" s="184"/>
      <c r="I524" s="507" t="s">
        <v>1248</v>
      </c>
      <c r="J524" s="704" t="s">
        <v>1260</v>
      </c>
      <c r="K524" s="704"/>
      <c r="L524" s="184"/>
      <c r="M524" s="184"/>
      <c r="N524" s="184"/>
      <c r="O524" s="184"/>
      <c r="P524" s="184"/>
      <c r="Q524" s="194" t="s">
        <v>275</v>
      </c>
      <c r="R524" s="168" t="s">
        <v>60</v>
      </c>
      <c r="S524" s="168"/>
      <c r="T524" s="168"/>
      <c r="U524" s="195"/>
      <c r="V524" s="192" t="str">
        <f>IF(AND($AS276&lt;&gt;"",$N$364=""),R524,"")</f>
        <v/>
      </c>
      <c r="W524" s="168"/>
      <c r="X524" s="196" t="str">
        <f>IF(AND($AS276&lt;&gt;"",$N$364=""),Q524,"")</f>
        <v/>
      </c>
      <c r="Y524" s="197" t="str">
        <f>MID($Y$519,9,2)</f>
        <v/>
      </c>
      <c r="Z524" s="199" t="str">
        <f t="shared" si="35"/>
        <v/>
      </c>
      <c r="AA524" s="199"/>
      <c r="AB524" s="198"/>
      <c r="AC524" s="184"/>
      <c r="AD524" s="184"/>
      <c r="AE524" s="194" t="s">
        <v>399</v>
      </c>
      <c r="AF524" s="195" t="s">
        <v>353</v>
      </c>
      <c r="AG524" s="168"/>
      <c r="AH524" s="168"/>
      <c r="AI524" s="195"/>
      <c r="AJ524" s="184"/>
      <c r="AK524" s="194" t="s">
        <v>282</v>
      </c>
      <c r="AL524" s="195" t="s">
        <v>434</v>
      </c>
      <c r="AM524" s="168"/>
      <c r="AN524" s="168"/>
      <c r="AO524" s="168"/>
      <c r="AP524" s="168"/>
      <c r="AQ524" s="168"/>
      <c r="AR524" s="195"/>
      <c r="AT524" s="146">
        <v>6</v>
      </c>
      <c r="AU524" s="176" t="str">
        <f t="shared" si="34"/>
        <v/>
      </c>
      <c r="AV524" s="177"/>
      <c r="AW524" s="221"/>
      <c r="AZ524" s="75"/>
      <c r="BA524" s="75"/>
      <c r="BB524" s="540"/>
    </row>
    <row r="525" spans="1:54" s="145" customFormat="1" ht="28.15" hidden="1" customHeight="1">
      <c r="A525" s="184"/>
      <c r="B525" s="184" t="s">
        <v>865</v>
      </c>
      <c r="C525" s="184"/>
      <c r="D525" s="184"/>
      <c r="E525" s="423" t="s">
        <v>1175</v>
      </c>
      <c r="F525" s="191"/>
      <c r="G525" s="424"/>
      <c r="H525" s="184"/>
      <c r="I525" s="184">
        <v>1</v>
      </c>
      <c r="J525" s="513">
        <f ca="1">IF(AND(MONTH(TODAY())&gt;=8,MONTH(TODAY())&lt;=12),ROW(A8),IF(AND(MONTH(TODAY())&gt;=2,MONTH(TODAY())&lt;=6),ROW(A2),""))</f>
        <v>2</v>
      </c>
      <c r="K525" s="513" t="str">
        <f t="shared" ref="K525:K553" ca="1" si="36">IF(OR($R$51="",$R$51&gt;MONTH(TODAY()),$J$525&gt;$R$51,$J$529&lt;$R$51),"",IF(MONTH(TODAY())=$R$51,IF(DAY(TODAY())&gt;=ROW(A1),ROW(A1),""),IF(MONTH(TODAY())=$R$51,IF(DAY(TODAY())&gt;=ROW(A1),ROW(A1),""),IF(MONTH(TODAY())=$R$51,IF(DAY(TODAY())&gt;=ROW(A1),ROW(A1),""),IF(MONTH(TODAY())=$R$51,IF(DAY(TODAY())&gt;=ROW(A1),ROW(A1),""),IF(MONTH(TODAY())=$R$51,IF(DAY(TODAY())&gt;=ROW(A1),ROW(A1),""),ROW(A1)))))))</f>
        <v/>
      </c>
      <c r="L525" s="184"/>
      <c r="M525" s="184"/>
      <c r="N525" s="184"/>
      <c r="O525" s="184"/>
      <c r="P525" s="184"/>
      <c r="Q525" s="194" t="s">
        <v>276</v>
      </c>
      <c r="R525" s="168" t="s">
        <v>51</v>
      </c>
      <c r="S525" s="168"/>
      <c r="T525" s="168"/>
      <c r="U525" s="195"/>
      <c r="V525" s="192" t="str">
        <f>IF(AND($AS288&lt;&gt;"",$N$364=""),R525,"")</f>
        <v/>
      </c>
      <c r="W525" s="168"/>
      <c r="X525" s="196" t="str">
        <f>IF(AND($AS288&lt;&gt;"",$N$364=""),Q525,"")</f>
        <v/>
      </c>
      <c r="Y525" s="184" t="s">
        <v>943</v>
      </c>
      <c r="Z525" s="184"/>
      <c r="AA525" s="184"/>
      <c r="AB525" s="184"/>
      <c r="AC525" s="184"/>
      <c r="AD525" s="184"/>
      <c r="AE525" s="194" t="s">
        <v>400</v>
      </c>
      <c r="AF525" s="195" t="s">
        <v>354</v>
      </c>
      <c r="AG525" s="168"/>
      <c r="AH525" s="168"/>
      <c r="AI525" s="195"/>
      <c r="AJ525" s="184"/>
      <c r="AK525" s="194" t="s">
        <v>458</v>
      </c>
      <c r="AL525" s="195" t="s">
        <v>435</v>
      </c>
      <c r="AM525" s="168"/>
      <c r="AN525" s="168"/>
      <c r="AO525" s="168"/>
      <c r="AP525" s="168"/>
      <c r="AQ525" s="168"/>
      <c r="AR525" s="195"/>
      <c r="AT525" s="146">
        <v>7</v>
      </c>
      <c r="AU525" s="176" t="str">
        <f t="shared" si="34"/>
        <v/>
      </c>
      <c r="AV525" s="177"/>
      <c r="AW525" s="221"/>
      <c r="AZ525" s="75"/>
      <c r="BA525" s="75"/>
      <c r="BB525" s="540"/>
    </row>
    <row r="526" spans="1:54" s="145" customFormat="1" ht="28.15" hidden="1" customHeight="1">
      <c r="A526" s="184"/>
      <c r="B526" s="184" t="s">
        <v>866</v>
      </c>
      <c r="C526" s="184"/>
      <c r="D526" s="184"/>
      <c r="E526" s="197" t="s">
        <v>1176</v>
      </c>
      <c r="F526" s="199"/>
      <c r="G526" s="198"/>
      <c r="H526" s="184"/>
      <c r="I526" s="184">
        <v>2</v>
      </c>
      <c r="J526" s="513">
        <f ca="1">IF(AND(MONTH(TODAY())&gt;=8,MONTH(TODAY())&lt;=12),ROW(A9),IF(AND(MONTH(TODAY())&gt;=2,MONTH(TODAY())&lt;=6),ROW(A3),""))</f>
        <v>3</v>
      </c>
      <c r="K526" s="513" t="str">
        <f t="shared" ca="1" si="36"/>
        <v/>
      </c>
      <c r="L526" s="184"/>
      <c r="M526" s="184"/>
      <c r="N526" s="184"/>
      <c r="O526" s="184"/>
      <c r="P526" s="184"/>
      <c r="Q526" s="194" t="s">
        <v>277</v>
      </c>
      <c r="R526" s="168" t="s">
        <v>54</v>
      </c>
      <c r="S526" s="168"/>
      <c r="T526" s="168"/>
      <c r="U526" s="195"/>
      <c r="V526" s="192" t="str">
        <f>IF(AND($AS299&lt;&gt;"",$N$364=""),R526,"")</f>
        <v/>
      </c>
      <c r="W526" s="168"/>
      <c r="X526" s="196" t="str">
        <f>IF(AND($AS299&lt;&gt;"",$N$364=""),Q526,"")</f>
        <v/>
      </c>
      <c r="Y526" s="184" t="s">
        <v>945</v>
      </c>
      <c r="Z526" s="184"/>
      <c r="AA526" s="184"/>
      <c r="AB526" s="184"/>
      <c r="AC526" s="184"/>
      <c r="AD526" s="184"/>
      <c r="AE526" s="194" t="s">
        <v>401</v>
      </c>
      <c r="AF526" s="195" t="s">
        <v>355</v>
      </c>
      <c r="AG526" s="168"/>
      <c r="AH526" s="168"/>
      <c r="AI526" s="195"/>
      <c r="AJ526" s="184"/>
      <c r="AK526" s="194" t="s">
        <v>459</v>
      </c>
      <c r="AL526" s="195" t="s">
        <v>957</v>
      </c>
      <c r="AM526" s="168"/>
      <c r="AN526" s="168"/>
      <c r="AO526" s="168"/>
      <c r="AP526" s="168"/>
      <c r="AQ526" s="168"/>
      <c r="AR526" s="195"/>
      <c r="AT526" s="146">
        <v>8</v>
      </c>
      <c r="AU526" s="176" t="str">
        <f t="shared" si="34"/>
        <v/>
      </c>
      <c r="AV526" s="177"/>
      <c r="AW526" s="221"/>
      <c r="AZ526" s="75"/>
      <c r="BA526" s="75"/>
      <c r="BB526" s="540"/>
    </row>
    <row r="527" spans="1:54" s="145" customFormat="1" ht="28.15" hidden="1" customHeight="1">
      <c r="A527" s="184"/>
      <c r="B527" s="184" t="s">
        <v>867</v>
      </c>
      <c r="C527" s="184"/>
      <c r="D527" s="184"/>
      <c r="E527" s="184"/>
      <c r="F527" s="184"/>
      <c r="G527" s="184"/>
      <c r="H527" s="184"/>
      <c r="I527" s="184">
        <v>3</v>
      </c>
      <c r="J527" s="513">
        <f ca="1">IF(AND(MONTH(TODAY())&gt;=8,MONTH(TODAY())&lt;=12),ROW(A10),IF(AND(MONTH(TODAY())&gt;=2,MONTH(TODAY())&lt;=6),ROW(A4),""))</f>
        <v>4</v>
      </c>
      <c r="K527" s="513" t="str">
        <f t="shared" ca="1" si="36"/>
        <v/>
      </c>
      <c r="L527" s="184"/>
      <c r="M527" s="184"/>
      <c r="N527" s="184"/>
      <c r="O527" s="184"/>
      <c r="P527" s="184"/>
      <c r="Q527" s="194" t="s">
        <v>278</v>
      </c>
      <c r="R527" s="168" t="s">
        <v>30</v>
      </c>
      <c r="S527" s="168"/>
      <c r="T527" s="168"/>
      <c r="U527" s="195"/>
      <c r="V527" s="192" t="str">
        <f>IF(AND($AS303&lt;&gt;"",$N$364=""),R527,"")</f>
        <v/>
      </c>
      <c r="W527" s="168"/>
      <c r="X527" s="196" t="str">
        <f>IF(AND($AS303&lt;&gt;"",$N$364=""),Q527,"")</f>
        <v/>
      </c>
      <c r="Y527" s="184" t="s">
        <v>946</v>
      </c>
      <c r="Z527" s="184"/>
      <c r="AA527" s="184"/>
      <c r="AB527" s="184"/>
      <c r="AC527" s="184"/>
      <c r="AD527" s="184"/>
      <c r="AE527" s="194" t="s">
        <v>402</v>
      </c>
      <c r="AF527" s="195" t="s">
        <v>356</v>
      </c>
      <c r="AG527" s="168"/>
      <c r="AH527" s="168"/>
      <c r="AI527" s="195"/>
      <c r="AJ527" s="184"/>
      <c r="AK527" s="194" t="s">
        <v>460</v>
      </c>
      <c r="AL527" s="195" t="s">
        <v>436</v>
      </c>
      <c r="AM527" s="168"/>
      <c r="AN527" s="168"/>
      <c r="AO527" s="168"/>
      <c r="AP527" s="168"/>
      <c r="AQ527" s="168"/>
      <c r="AR527" s="195"/>
      <c r="AT527" s="146">
        <v>9</v>
      </c>
      <c r="AU527" s="176" t="str">
        <f t="shared" si="34"/>
        <v/>
      </c>
      <c r="AV527" s="177"/>
      <c r="AW527" s="221"/>
      <c r="AZ527" s="75"/>
      <c r="BA527" s="75"/>
      <c r="BB527" s="540"/>
    </row>
    <row r="528" spans="1:54" s="145" customFormat="1" ht="28.15" hidden="1" customHeight="1">
      <c r="A528" s="184"/>
      <c r="B528" s="184" t="s">
        <v>868</v>
      </c>
      <c r="C528" s="184"/>
      <c r="D528" s="184"/>
      <c r="E528" s="184" t="s">
        <v>1179</v>
      </c>
      <c r="F528" s="184"/>
      <c r="G528" s="184"/>
      <c r="H528" s="184"/>
      <c r="I528" s="184">
        <v>4</v>
      </c>
      <c r="J528" s="513">
        <f ca="1">IF(AND(MONTH(TODAY())&gt;=8,MONTH(TODAY())&lt;=12),ROW(A11),IF(AND(MONTH(TODAY())&gt;=2,MONTH(TODAY())&lt;=6),ROW(A5),""))</f>
        <v>5</v>
      </c>
      <c r="K528" s="513" t="str">
        <f t="shared" ca="1" si="36"/>
        <v/>
      </c>
      <c r="L528" s="184"/>
      <c r="M528" s="184"/>
      <c r="N528" s="184"/>
      <c r="O528" s="184"/>
      <c r="P528" s="184"/>
      <c r="Q528" s="194" t="s">
        <v>279</v>
      </c>
      <c r="R528" s="168" t="s">
        <v>58</v>
      </c>
      <c r="S528" s="168"/>
      <c r="T528" s="168"/>
      <c r="U528" s="195"/>
      <c r="V528" s="192" t="str">
        <f>IF(AND($AS307&lt;&gt;"",$N$364=""),R528,"")</f>
        <v/>
      </c>
      <c r="W528" s="168"/>
      <c r="X528" s="196" t="str">
        <f>IF(AND($AS307&lt;&gt;"",$N$364=""),Q528,"")</f>
        <v/>
      </c>
      <c r="Y528" s="184"/>
      <c r="Z528" s="184"/>
      <c r="AA528" s="184"/>
      <c r="AB528" s="184"/>
      <c r="AC528" s="184"/>
      <c r="AD528" s="184"/>
      <c r="AE528" s="194" t="s">
        <v>403</v>
      </c>
      <c r="AF528" s="195" t="s">
        <v>357</v>
      </c>
      <c r="AG528" s="168"/>
      <c r="AH528" s="168"/>
      <c r="AI528" s="195"/>
      <c r="AJ528" s="184"/>
      <c r="AK528" s="194" t="s">
        <v>461</v>
      </c>
      <c r="AL528" s="195" t="s">
        <v>437</v>
      </c>
      <c r="AM528" s="168"/>
      <c r="AN528" s="168"/>
      <c r="AO528" s="168"/>
      <c r="AP528" s="168"/>
      <c r="AQ528" s="168"/>
      <c r="AR528" s="195"/>
      <c r="AT528" s="146">
        <v>10</v>
      </c>
      <c r="AU528" s="176" t="str">
        <f t="shared" si="34"/>
        <v/>
      </c>
      <c r="AV528" s="177"/>
      <c r="AW528" s="221"/>
      <c r="AZ528" s="75"/>
      <c r="BA528" s="75"/>
      <c r="BB528" s="540"/>
    </row>
    <row r="529" spans="1:54" s="145" customFormat="1" ht="28.15" hidden="1" customHeight="1">
      <c r="A529" s="184"/>
      <c r="B529" s="184" t="s">
        <v>869</v>
      </c>
      <c r="C529" s="184"/>
      <c r="D529" s="184"/>
      <c r="E529" s="423" t="s">
        <v>1180</v>
      </c>
      <c r="F529" s="191"/>
      <c r="G529" s="424"/>
      <c r="H529" s="184"/>
      <c r="I529" s="184">
        <v>5</v>
      </c>
      <c r="J529" s="513">
        <f ca="1">IF(AND(MONTH(TODAY())&gt;=8,MONTH(TODAY())&lt;=12),ROW(A12),IF(AND(MONTH(TODAY())&gt;=2,MONTH(TODAY())&lt;=6),ROW(A6),""))</f>
        <v>6</v>
      </c>
      <c r="K529" s="513" t="str">
        <f t="shared" ca="1" si="36"/>
        <v/>
      </c>
      <c r="L529" s="184"/>
      <c r="M529" s="184"/>
      <c r="N529" s="184"/>
      <c r="O529" s="184"/>
      <c r="P529" s="184"/>
      <c r="Q529" s="194" t="s">
        <v>280</v>
      </c>
      <c r="R529" s="168" t="s">
        <v>38</v>
      </c>
      <c r="S529" s="168"/>
      <c r="T529" s="168"/>
      <c r="U529" s="195"/>
      <c r="V529" s="192" t="str">
        <f>IF(AND($AS317&lt;&gt;"",$N$364=""),R529,"")</f>
        <v/>
      </c>
      <c r="W529" s="168"/>
      <c r="X529" s="196" t="str">
        <f>IF(AND($AS317&lt;&gt;"",$N$364=""),Q529,"")</f>
        <v/>
      </c>
      <c r="Y529" s="184"/>
      <c r="Z529" s="184"/>
      <c r="AA529" s="184"/>
      <c r="AB529" s="184"/>
      <c r="AC529" s="184"/>
      <c r="AD529" s="184"/>
      <c r="AE529" s="194" t="s">
        <v>404</v>
      </c>
      <c r="AF529" s="195" t="s">
        <v>358</v>
      </c>
      <c r="AG529" s="168"/>
      <c r="AH529" s="168"/>
      <c r="AI529" s="195"/>
      <c r="AJ529" s="184"/>
      <c r="AK529" s="194" t="s">
        <v>462</v>
      </c>
      <c r="AL529" s="195" t="s">
        <v>438</v>
      </c>
      <c r="AM529" s="168"/>
      <c r="AN529" s="168"/>
      <c r="AO529" s="168"/>
      <c r="AP529" s="168"/>
      <c r="AQ529" s="168"/>
      <c r="AR529" s="195"/>
      <c r="AT529" s="146">
        <v>11</v>
      </c>
      <c r="AU529" s="176" t="str">
        <f t="shared" si="34"/>
        <v/>
      </c>
      <c r="AV529" s="177"/>
      <c r="AW529" s="221"/>
      <c r="AZ529" s="75"/>
      <c r="BA529" s="75"/>
      <c r="BB529" s="540"/>
    </row>
    <row r="530" spans="1:54" s="145" customFormat="1" ht="28.15" hidden="1" customHeight="1">
      <c r="A530" s="184"/>
      <c r="B530" s="184" t="s">
        <v>871</v>
      </c>
      <c r="C530" s="184"/>
      <c r="D530" s="184"/>
      <c r="E530" s="197" t="s">
        <v>1181</v>
      </c>
      <c r="F530" s="199"/>
      <c r="G530" s="198"/>
      <c r="H530" s="184"/>
      <c r="I530" s="184">
        <v>6</v>
      </c>
      <c r="J530" s="191"/>
      <c r="K530" s="513" t="str">
        <f t="shared" ca="1" si="36"/>
        <v/>
      </c>
      <c r="L530" s="184"/>
      <c r="M530" s="184"/>
      <c r="N530" s="184"/>
      <c r="O530" s="184"/>
      <c r="P530" s="184"/>
      <c r="Q530" s="194" t="s">
        <v>281</v>
      </c>
      <c r="R530" s="168" t="s">
        <v>42</v>
      </c>
      <c r="S530" s="168"/>
      <c r="T530" s="168"/>
      <c r="U530" s="195"/>
      <c r="V530" s="192" t="str">
        <f>IF(AND($AS331&lt;&gt;"",$N$364=""),R530,"")</f>
        <v/>
      </c>
      <c r="W530" s="168"/>
      <c r="X530" s="196" t="str">
        <f>IF(AND($AS331&lt;&gt;"",$N$364=""),Q530,"")</f>
        <v/>
      </c>
      <c r="Y530" s="184"/>
      <c r="Z530" s="184"/>
      <c r="AA530" s="184"/>
      <c r="AB530" s="184"/>
      <c r="AC530" s="184"/>
      <c r="AD530" s="184"/>
      <c r="AE530" s="194" t="s">
        <v>405</v>
      </c>
      <c r="AF530" s="195" t="s">
        <v>958</v>
      </c>
      <c r="AG530" s="168"/>
      <c r="AH530" s="168"/>
      <c r="AI530" s="195"/>
      <c r="AJ530" s="184"/>
      <c r="AK530" s="194" t="s">
        <v>463</v>
      </c>
      <c r="AL530" s="195" t="s">
        <v>439</v>
      </c>
      <c r="AM530" s="168"/>
      <c r="AN530" s="168"/>
      <c r="AO530" s="168"/>
      <c r="AP530" s="168"/>
      <c r="AQ530" s="168"/>
      <c r="AR530" s="195"/>
      <c r="AT530" s="146">
        <v>12</v>
      </c>
      <c r="AU530" s="176" t="str">
        <f t="shared" si="34"/>
        <v/>
      </c>
      <c r="AV530" s="177"/>
      <c r="AW530" s="221"/>
      <c r="AZ530" s="75"/>
      <c r="BA530" s="75"/>
      <c r="BB530" s="540"/>
    </row>
    <row r="531" spans="1:54" s="145" customFormat="1" ht="28.15" hidden="1" customHeight="1">
      <c r="A531" s="184"/>
      <c r="B531" s="184" t="s">
        <v>872</v>
      </c>
      <c r="C531" s="184"/>
      <c r="D531" s="184"/>
      <c r="E531" s="184"/>
      <c r="F531" s="184"/>
      <c r="G531" s="184"/>
      <c r="H531" s="184"/>
      <c r="I531" s="184">
        <v>7</v>
      </c>
      <c r="J531" s="168"/>
      <c r="K531" s="513" t="str">
        <f t="shared" ca="1" si="36"/>
        <v/>
      </c>
      <c r="L531" s="184"/>
      <c r="M531" s="184"/>
      <c r="N531" s="184"/>
      <c r="O531" s="184"/>
      <c r="P531" s="184"/>
      <c r="Q531" s="194" t="s">
        <v>282</v>
      </c>
      <c r="R531" s="168" t="s">
        <v>46</v>
      </c>
      <c r="S531" s="168"/>
      <c r="T531" s="168"/>
      <c r="U531" s="195"/>
      <c r="V531" s="192" t="str">
        <f>IF(AND($AS335&lt;&gt;"",$N$364=""),R531,"")</f>
        <v/>
      </c>
      <c r="W531" s="168"/>
      <c r="X531" s="196" t="str">
        <f>IF(AND($AS335&lt;&gt;"",$N$364=""),Q531,"")</f>
        <v/>
      </c>
      <c r="Y531" s="184"/>
      <c r="Z531" s="184"/>
      <c r="AA531" s="184"/>
      <c r="AB531" s="184"/>
      <c r="AC531" s="184"/>
      <c r="AD531" s="184"/>
      <c r="AE531" s="194" t="s">
        <v>406</v>
      </c>
      <c r="AF531" s="195" t="s">
        <v>359</v>
      </c>
      <c r="AG531" s="168"/>
      <c r="AH531" s="168"/>
      <c r="AI531" s="195"/>
      <c r="AJ531" s="184"/>
      <c r="AK531" s="194" t="s">
        <v>464</v>
      </c>
      <c r="AL531" s="195" t="s">
        <v>440</v>
      </c>
      <c r="AM531" s="168"/>
      <c r="AN531" s="168"/>
      <c r="AO531" s="168"/>
      <c r="AP531" s="168"/>
      <c r="AQ531" s="168"/>
      <c r="AR531" s="195"/>
      <c r="AT531" s="146">
        <v>13</v>
      </c>
      <c r="AU531" s="176" t="str">
        <f t="shared" si="34"/>
        <v/>
      </c>
      <c r="AV531" s="177"/>
      <c r="AW531" s="221"/>
      <c r="AZ531" s="75"/>
      <c r="BA531" s="75"/>
      <c r="BB531" s="540"/>
    </row>
    <row r="532" spans="1:54" s="145" customFormat="1" ht="28.15" hidden="1" customHeight="1">
      <c r="A532" s="184"/>
      <c r="B532" s="184" t="s">
        <v>873</v>
      </c>
      <c r="C532" s="184"/>
      <c r="D532" s="184"/>
      <c r="E532" s="184"/>
      <c r="F532" s="184"/>
      <c r="G532" s="184"/>
      <c r="H532" s="184"/>
      <c r="I532" s="184">
        <v>8</v>
      </c>
      <c r="J532" s="168"/>
      <c r="K532" s="513" t="str">
        <f t="shared" ca="1" si="36"/>
        <v/>
      </c>
      <c r="L532" s="184"/>
      <c r="M532" s="184"/>
      <c r="N532" s="184"/>
      <c r="O532" s="184"/>
      <c r="P532" s="184"/>
      <c r="Q532" s="194" t="s">
        <v>283</v>
      </c>
      <c r="R532" s="168" t="s">
        <v>49</v>
      </c>
      <c r="S532" s="168"/>
      <c r="T532" s="168"/>
      <c r="U532" s="195"/>
      <c r="V532" s="192" t="str">
        <f>IF(AND($AS341&lt;&gt;"",$N$364=""),R532,"")</f>
        <v/>
      </c>
      <c r="W532" s="168"/>
      <c r="X532" s="196" t="str">
        <f>IF(AND($AS341&lt;&gt;"",$N$364=""),Q532,"")</f>
        <v/>
      </c>
      <c r="Y532" s="184"/>
      <c r="Z532" s="184"/>
      <c r="AA532" s="184"/>
      <c r="AB532" s="184"/>
      <c r="AC532" s="184"/>
      <c r="AD532" s="184"/>
      <c r="AE532" s="194" t="s">
        <v>407</v>
      </c>
      <c r="AF532" s="195" t="s">
        <v>360</v>
      </c>
      <c r="AG532" s="168"/>
      <c r="AH532" s="168"/>
      <c r="AI532" s="195"/>
      <c r="AJ532" s="184"/>
      <c r="AK532" s="194" t="s">
        <v>465</v>
      </c>
      <c r="AL532" s="195" t="s">
        <v>441</v>
      </c>
      <c r="AM532" s="168"/>
      <c r="AN532" s="168"/>
      <c r="AO532" s="168"/>
      <c r="AP532" s="168"/>
      <c r="AQ532" s="168"/>
      <c r="AR532" s="195"/>
      <c r="AT532" s="146">
        <v>14</v>
      </c>
      <c r="AU532" s="176" t="str">
        <f t="shared" si="34"/>
        <v/>
      </c>
      <c r="AV532" s="177"/>
      <c r="AW532" s="221"/>
      <c r="AZ532" s="75"/>
      <c r="BA532" s="75"/>
      <c r="BB532" s="540"/>
    </row>
    <row r="533" spans="1:54" s="145" customFormat="1" ht="28.15" hidden="1" customHeight="1">
      <c r="A533" s="184"/>
      <c r="B533" s="184" t="s">
        <v>874</v>
      </c>
      <c r="C533" s="184"/>
      <c r="D533" s="184"/>
      <c r="E533" s="187" t="s">
        <v>292</v>
      </c>
      <c r="F533" s="184"/>
      <c r="G533" s="184"/>
      <c r="H533" s="184"/>
      <c r="I533" s="184">
        <v>9</v>
      </c>
      <c r="J533" s="168"/>
      <c r="K533" s="513" t="str">
        <f t="shared" ca="1" si="36"/>
        <v/>
      </c>
      <c r="L533" s="184"/>
      <c r="M533" s="184"/>
      <c r="N533" s="184"/>
      <c r="O533" s="184"/>
      <c r="P533" s="184"/>
      <c r="Q533" s="194" t="s">
        <v>284</v>
      </c>
      <c r="R533" s="168" t="s">
        <v>52</v>
      </c>
      <c r="S533" s="168"/>
      <c r="T533" s="168"/>
      <c r="U533" s="195"/>
      <c r="V533" s="192" t="str">
        <f>IF(AND($AS347&lt;&gt;"",$N$364=""),R533,"")</f>
        <v/>
      </c>
      <c r="W533" s="168"/>
      <c r="X533" s="196" t="str">
        <f>IF(AND($AS347&lt;&gt;"",$N$364=""),Q533,"")</f>
        <v/>
      </c>
      <c r="Y533" s="184"/>
      <c r="Z533" s="184"/>
      <c r="AA533" s="184"/>
      <c r="AB533" s="184"/>
      <c r="AC533" s="184"/>
      <c r="AD533" s="184"/>
      <c r="AE533" s="194" t="s">
        <v>408</v>
      </c>
      <c r="AF533" s="195" t="s">
        <v>1314</v>
      </c>
      <c r="AG533" s="168"/>
      <c r="AH533" s="168"/>
      <c r="AI533" s="195"/>
      <c r="AJ533" s="184"/>
      <c r="AK533" s="194" t="s">
        <v>466</v>
      </c>
      <c r="AL533" s="195" t="s">
        <v>442</v>
      </c>
      <c r="AM533" s="168"/>
      <c r="AN533" s="168"/>
      <c r="AO533" s="168"/>
      <c r="AP533" s="168"/>
      <c r="AQ533" s="168"/>
      <c r="AR533" s="195"/>
      <c r="AT533" s="146">
        <v>15</v>
      </c>
      <c r="AU533" s="176" t="str">
        <f t="shared" si="34"/>
        <v/>
      </c>
      <c r="AV533" s="177"/>
      <c r="AW533" s="221"/>
      <c r="AZ533" s="75"/>
      <c r="BA533" s="75"/>
      <c r="BB533" s="540"/>
    </row>
    <row r="534" spans="1:54" s="145" customFormat="1" ht="28.15" hidden="1" customHeight="1">
      <c r="A534" s="184"/>
      <c r="B534" s="184" t="s">
        <v>875</v>
      </c>
      <c r="C534" s="184"/>
      <c r="D534" s="184"/>
      <c r="E534" s="193" t="s">
        <v>528</v>
      </c>
      <c r="F534" s="184"/>
      <c r="G534" s="184"/>
      <c r="H534" s="184"/>
      <c r="I534" s="184">
        <v>10</v>
      </c>
      <c r="J534" s="168"/>
      <c r="K534" s="513" t="str">
        <f t="shared" ca="1" si="36"/>
        <v/>
      </c>
      <c r="L534" s="184"/>
      <c r="M534" s="184"/>
      <c r="N534" s="184"/>
      <c r="O534" s="184"/>
      <c r="P534" s="184"/>
      <c r="Q534" s="197" t="s">
        <v>285</v>
      </c>
      <c r="R534" s="199" t="s">
        <v>59</v>
      </c>
      <c r="S534" s="199"/>
      <c r="T534" s="199"/>
      <c r="U534" s="198"/>
      <c r="V534" s="200" t="str">
        <f>IF(AND($AS352&lt;&gt;"",$N$364=""),R534,"")</f>
        <v/>
      </c>
      <c r="W534" s="199"/>
      <c r="X534" s="201" t="str">
        <f>IF(AND($AS352&lt;&gt;"",$N$364=""),Q534,"")</f>
        <v/>
      </c>
      <c r="Y534" s="184"/>
      <c r="Z534" s="184"/>
      <c r="AA534" s="184"/>
      <c r="AB534" s="184"/>
      <c r="AC534" s="184"/>
      <c r="AD534" s="184"/>
      <c r="AE534" s="194" t="s">
        <v>409</v>
      </c>
      <c r="AF534" s="195" t="s">
        <v>361</v>
      </c>
      <c r="AG534" s="168"/>
      <c r="AH534" s="168"/>
      <c r="AI534" s="195"/>
      <c r="AJ534" s="184"/>
      <c r="AK534" s="194" t="s">
        <v>467</v>
      </c>
      <c r="AL534" s="195" t="s">
        <v>959</v>
      </c>
      <c r="AM534" s="168"/>
      <c r="AN534" s="168"/>
      <c r="AO534" s="168"/>
      <c r="AP534" s="168"/>
      <c r="AQ534" s="168"/>
      <c r="AR534" s="195"/>
      <c r="AT534" s="146">
        <v>16</v>
      </c>
      <c r="AU534" s="176" t="str">
        <f t="shared" si="34"/>
        <v/>
      </c>
      <c r="AV534" s="177"/>
      <c r="AW534" s="221"/>
      <c r="AZ534" s="75"/>
      <c r="BA534" s="75"/>
      <c r="BB534" s="540"/>
    </row>
    <row r="535" spans="1:54" s="145" customFormat="1" ht="28.15" hidden="1" customHeight="1">
      <c r="A535" s="184"/>
      <c r="B535" s="184" t="s">
        <v>876</v>
      </c>
      <c r="C535" s="184"/>
      <c r="D535" s="184"/>
      <c r="E535" s="184"/>
      <c r="F535" s="184"/>
      <c r="G535" s="184"/>
      <c r="H535" s="184"/>
      <c r="I535" s="184">
        <v>11</v>
      </c>
      <c r="J535" s="168"/>
      <c r="K535" s="513" t="str">
        <f t="shared" ca="1" si="36"/>
        <v/>
      </c>
      <c r="L535" s="184"/>
      <c r="M535" s="184"/>
      <c r="N535" s="184"/>
      <c r="O535" s="184"/>
      <c r="P535" s="184"/>
      <c r="Q535" s="184"/>
      <c r="R535" s="184"/>
      <c r="S535" s="184"/>
      <c r="T535" s="184"/>
      <c r="U535" s="184"/>
      <c r="V535" s="184" t="s">
        <v>943</v>
      </c>
      <c r="W535" s="184"/>
      <c r="X535" s="184"/>
      <c r="Y535" s="184"/>
      <c r="Z535" s="184"/>
      <c r="AA535" s="184"/>
      <c r="AB535" s="184"/>
      <c r="AC535" s="184"/>
      <c r="AD535" s="184"/>
      <c r="AE535" s="194" t="s">
        <v>410</v>
      </c>
      <c r="AF535" s="195" t="s">
        <v>362</v>
      </c>
      <c r="AG535" s="168"/>
      <c r="AH535" s="168"/>
      <c r="AI535" s="195"/>
      <c r="AJ535" s="184"/>
      <c r="AK535" s="194" t="s">
        <v>468</v>
      </c>
      <c r="AL535" s="195" t="s">
        <v>960</v>
      </c>
      <c r="AM535" s="168"/>
      <c r="AN535" s="168"/>
      <c r="AO535" s="168"/>
      <c r="AP535" s="168"/>
      <c r="AQ535" s="168"/>
      <c r="AR535" s="195"/>
      <c r="AT535" s="146">
        <v>17</v>
      </c>
      <c r="AU535" s="176" t="str">
        <f t="shared" si="34"/>
        <v/>
      </c>
      <c r="AV535" s="177"/>
      <c r="AW535" s="221"/>
      <c r="AZ535" s="75"/>
      <c r="BA535" s="75"/>
      <c r="BB535" s="540"/>
    </row>
    <row r="536" spans="1:54" s="145" customFormat="1" ht="28.15" hidden="1" customHeight="1">
      <c r="A536" s="184"/>
      <c r="B536" s="184" t="s">
        <v>877</v>
      </c>
      <c r="C536" s="184"/>
      <c r="D536" s="184"/>
      <c r="E536" s="184"/>
      <c r="F536" s="184"/>
      <c r="G536" s="184"/>
      <c r="H536" s="184"/>
      <c r="I536" s="184">
        <v>12</v>
      </c>
      <c r="J536" s="168"/>
      <c r="K536" s="513" t="str">
        <f t="shared" ca="1" si="36"/>
        <v/>
      </c>
      <c r="L536" s="184"/>
      <c r="M536" s="184"/>
      <c r="N536" s="184"/>
      <c r="O536" s="184"/>
      <c r="P536" s="184"/>
      <c r="Q536" s="184"/>
      <c r="R536" s="184"/>
      <c r="S536" s="184"/>
      <c r="T536" s="184"/>
      <c r="U536" s="184"/>
      <c r="V536" s="202" t="s">
        <v>944</v>
      </c>
      <c r="W536" s="184"/>
      <c r="X536" s="184"/>
      <c r="Y536" s="184"/>
      <c r="Z536" s="184"/>
      <c r="AA536" s="184"/>
      <c r="AB536" s="184"/>
      <c r="AC536" s="184"/>
      <c r="AD536" s="184"/>
      <c r="AE536" s="194" t="s">
        <v>411</v>
      </c>
      <c r="AF536" s="195" t="s">
        <v>363</v>
      </c>
      <c r="AG536" s="168"/>
      <c r="AH536" s="168"/>
      <c r="AI536" s="195"/>
      <c r="AJ536" s="184"/>
      <c r="AK536" s="194" t="s">
        <v>469</v>
      </c>
      <c r="AL536" s="195" t="s">
        <v>443</v>
      </c>
      <c r="AM536" s="168"/>
      <c r="AN536" s="168"/>
      <c r="AO536" s="168"/>
      <c r="AP536" s="168"/>
      <c r="AQ536" s="168"/>
      <c r="AR536" s="195"/>
      <c r="AT536" s="146">
        <v>18</v>
      </c>
      <c r="AU536" s="176" t="str">
        <f t="shared" si="34"/>
        <v/>
      </c>
      <c r="AV536" s="177"/>
      <c r="AW536" s="221"/>
      <c r="AZ536" s="75"/>
      <c r="BA536" s="75"/>
      <c r="BB536" s="540"/>
    </row>
    <row r="537" spans="1:54" s="145" customFormat="1" ht="28.15" hidden="1" customHeight="1">
      <c r="A537" s="184"/>
      <c r="B537" s="184" t="s">
        <v>878</v>
      </c>
      <c r="C537" s="184"/>
      <c r="D537" s="184"/>
      <c r="E537" s="184"/>
      <c r="F537" s="184"/>
      <c r="G537" s="184"/>
      <c r="H537" s="184"/>
      <c r="I537" s="184"/>
      <c r="J537" s="168"/>
      <c r="K537" s="513" t="str">
        <f t="shared" ca="1" si="36"/>
        <v/>
      </c>
      <c r="L537" s="184"/>
      <c r="M537" s="184"/>
      <c r="N537" s="184"/>
      <c r="O537" s="184"/>
      <c r="P537" s="184"/>
      <c r="Q537" s="184"/>
      <c r="R537" s="184"/>
      <c r="S537" s="184"/>
      <c r="T537" s="184"/>
      <c r="U537" s="184"/>
      <c r="V537" s="184"/>
      <c r="W537" s="184"/>
      <c r="X537" s="184"/>
      <c r="Y537" s="184"/>
      <c r="Z537" s="184"/>
      <c r="AA537" s="184"/>
      <c r="AB537" s="184"/>
      <c r="AC537" s="184"/>
      <c r="AD537" s="184"/>
      <c r="AE537" s="194" t="s">
        <v>412</v>
      </c>
      <c r="AF537" s="195" t="s">
        <v>364</v>
      </c>
      <c r="AG537" s="168"/>
      <c r="AH537" s="168"/>
      <c r="AI537" s="195"/>
      <c r="AJ537" s="184"/>
      <c r="AK537" s="194" t="s">
        <v>470</v>
      </c>
      <c r="AL537" s="195" t="s">
        <v>444</v>
      </c>
      <c r="AM537" s="168"/>
      <c r="AN537" s="168"/>
      <c r="AO537" s="168"/>
      <c r="AP537" s="168"/>
      <c r="AQ537" s="168"/>
      <c r="AR537" s="195"/>
      <c r="AT537" s="146">
        <v>19</v>
      </c>
      <c r="AU537" s="176" t="str">
        <f t="shared" si="34"/>
        <v/>
      </c>
      <c r="AV537" s="177"/>
      <c r="AW537" s="221"/>
      <c r="AZ537" s="75"/>
      <c r="BA537" s="75"/>
      <c r="BB537" s="540"/>
    </row>
    <row r="538" spans="1:54" s="145" customFormat="1" ht="28.15" hidden="1" customHeight="1">
      <c r="A538" s="184"/>
      <c r="B538" s="184" t="s">
        <v>879</v>
      </c>
      <c r="C538" s="184"/>
      <c r="D538" s="184"/>
      <c r="E538" s="184"/>
      <c r="F538" s="184"/>
      <c r="G538" s="184"/>
      <c r="H538" s="184"/>
      <c r="I538" s="184"/>
      <c r="J538" s="168"/>
      <c r="K538" s="513" t="str">
        <f t="shared" ca="1" si="36"/>
        <v/>
      </c>
      <c r="L538" s="184"/>
      <c r="M538" s="184"/>
      <c r="N538" s="184"/>
      <c r="O538" s="184"/>
      <c r="P538" s="184"/>
      <c r="Q538" s="184"/>
      <c r="R538" s="184"/>
      <c r="S538" s="184"/>
      <c r="T538" s="184"/>
      <c r="U538" s="184"/>
      <c r="V538" s="184"/>
      <c r="W538" s="184"/>
      <c r="X538" s="184"/>
      <c r="Y538" s="184"/>
      <c r="Z538" s="184"/>
      <c r="AA538" s="184"/>
      <c r="AB538" s="184"/>
      <c r="AC538" s="184"/>
      <c r="AD538" s="184"/>
      <c r="AE538" s="194" t="s">
        <v>413</v>
      </c>
      <c r="AF538" s="195" t="s">
        <v>365</v>
      </c>
      <c r="AG538" s="168"/>
      <c r="AH538" s="168"/>
      <c r="AI538" s="195"/>
      <c r="AJ538" s="184"/>
      <c r="AK538" s="194" t="s">
        <v>471</v>
      </c>
      <c r="AL538" s="195" t="s">
        <v>445</v>
      </c>
      <c r="AM538" s="168"/>
      <c r="AN538" s="168"/>
      <c r="AO538" s="168"/>
      <c r="AP538" s="168"/>
      <c r="AQ538" s="168"/>
      <c r="AR538" s="195"/>
      <c r="AT538" s="146">
        <v>20</v>
      </c>
      <c r="AU538" s="176" t="str">
        <f t="shared" si="34"/>
        <v/>
      </c>
      <c r="AV538" s="177"/>
      <c r="AW538" s="221"/>
      <c r="AZ538" s="75"/>
      <c r="BA538" s="75"/>
      <c r="BB538" s="540"/>
    </row>
    <row r="539" spans="1:54" s="145" customFormat="1" ht="28.15" hidden="1" customHeight="1">
      <c r="A539" s="184"/>
      <c r="B539" s="184" t="s">
        <v>880</v>
      </c>
      <c r="C539" s="184"/>
      <c r="D539" s="184"/>
      <c r="E539" s="184"/>
      <c r="F539" s="184"/>
      <c r="G539" s="184"/>
      <c r="H539" s="184"/>
      <c r="I539" s="184"/>
      <c r="J539" s="168"/>
      <c r="K539" s="513" t="str">
        <f t="shared" ca="1" si="36"/>
        <v/>
      </c>
      <c r="L539" s="184"/>
      <c r="M539" s="184"/>
      <c r="N539" s="184"/>
      <c r="O539" s="184"/>
      <c r="P539" s="184"/>
      <c r="Q539" s="184"/>
      <c r="R539" s="184"/>
      <c r="S539" s="184"/>
      <c r="T539" s="184"/>
      <c r="U539" s="184"/>
      <c r="V539" s="184"/>
      <c r="W539" s="184"/>
      <c r="X539" s="184"/>
      <c r="Y539" s="184"/>
      <c r="Z539" s="184"/>
      <c r="AA539" s="184"/>
      <c r="AB539" s="184"/>
      <c r="AC539" s="184"/>
      <c r="AD539" s="184"/>
      <c r="AE539" s="194" t="s">
        <v>414</v>
      </c>
      <c r="AF539" s="195" t="s">
        <v>366</v>
      </c>
      <c r="AG539" s="168"/>
      <c r="AH539" s="168"/>
      <c r="AI539" s="195"/>
      <c r="AJ539" s="184"/>
      <c r="AK539" s="194" t="s">
        <v>472</v>
      </c>
      <c r="AL539" s="195" t="s">
        <v>961</v>
      </c>
      <c r="AM539" s="168"/>
      <c r="AN539" s="168"/>
      <c r="AO539" s="168"/>
      <c r="AP539" s="168"/>
      <c r="AQ539" s="168"/>
      <c r="AR539" s="195"/>
      <c r="AT539" s="146">
        <v>21</v>
      </c>
      <c r="AU539" s="176" t="str">
        <f t="shared" si="34"/>
        <v/>
      </c>
      <c r="AV539" s="177"/>
      <c r="AW539" s="221"/>
      <c r="AZ539" s="75"/>
      <c r="BA539" s="75"/>
      <c r="BB539" s="540"/>
    </row>
    <row r="540" spans="1:54" s="145" customFormat="1" ht="28.15" hidden="1" customHeight="1">
      <c r="A540" s="184"/>
      <c r="B540" s="184" t="s">
        <v>881</v>
      </c>
      <c r="C540" s="184"/>
      <c r="D540" s="184"/>
      <c r="E540" s="184"/>
      <c r="F540" s="184"/>
      <c r="G540" s="184"/>
      <c r="H540" s="184"/>
      <c r="I540" s="184"/>
      <c r="J540" s="168"/>
      <c r="K540" s="513" t="str">
        <f t="shared" ca="1" si="36"/>
        <v/>
      </c>
      <c r="L540" s="184"/>
      <c r="M540" s="184"/>
      <c r="N540" s="184"/>
      <c r="O540" s="184"/>
      <c r="P540" s="184"/>
      <c r="Q540" s="184"/>
      <c r="R540" s="184"/>
      <c r="S540" s="184"/>
      <c r="T540" s="184"/>
      <c r="U540" s="184"/>
      <c r="V540" s="184"/>
      <c r="W540" s="184"/>
      <c r="X540" s="184"/>
      <c r="Y540" s="184"/>
      <c r="Z540" s="184"/>
      <c r="AA540" s="184"/>
      <c r="AB540" s="184"/>
      <c r="AC540" s="184"/>
      <c r="AD540" s="184"/>
      <c r="AE540" s="194" t="s">
        <v>415</v>
      </c>
      <c r="AF540" s="195" t="s">
        <v>368</v>
      </c>
      <c r="AG540" s="168"/>
      <c r="AH540" s="168"/>
      <c r="AI540" s="195"/>
      <c r="AJ540" s="184"/>
      <c r="AK540" s="194" t="s">
        <v>473</v>
      </c>
      <c r="AL540" s="195" t="s">
        <v>962</v>
      </c>
      <c r="AM540" s="168"/>
      <c r="AN540" s="168"/>
      <c r="AO540" s="168"/>
      <c r="AP540" s="168"/>
      <c r="AQ540" s="168"/>
      <c r="AR540" s="195"/>
      <c r="AT540" s="146">
        <v>22</v>
      </c>
      <c r="AU540" s="176" t="str">
        <f t="shared" si="34"/>
        <v/>
      </c>
      <c r="AV540" s="177"/>
      <c r="AW540" s="221"/>
      <c r="AZ540" s="75"/>
      <c r="BA540" s="75"/>
      <c r="BB540" s="540"/>
    </row>
    <row r="541" spans="1:54" s="145" customFormat="1" ht="28.15" hidden="1" customHeight="1">
      <c r="A541" s="184"/>
      <c r="B541" s="184" t="s">
        <v>882</v>
      </c>
      <c r="C541" s="184"/>
      <c r="D541" s="184"/>
      <c r="E541" s="184"/>
      <c r="F541" s="184"/>
      <c r="G541" s="184"/>
      <c r="H541" s="184"/>
      <c r="I541" s="184"/>
      <c r="J541" s="168"/>
      <c r="K541" s="513" t="str">
        <f t="shared" ca="1" si="36"/>
        <v/>
      </c>
      <c r="L541" s="184"/>
      <c r="M541" s="184"/>
      <c r="N541" s="184"/>
      <c r="O541" s="184"/>
      <c r="P541" s="184"/>
      <c r="Q541" s="184"/>
      <c r="R541" s="184"/>
      <c r="S541" s="184"/>
      <c r="T541" s="184"/>
      <c r="U541" s="184"/>
      <c r="V541" s="184"/>
      <c r="W541" s="184"/>
      <c r="X541" s="184"/>
      <c r="Y541" s="184"/>
      <c r="Z541" s="184"/>
      <c r="AA541" s="184"/>
      <c r="AB541" s="184"/>
      <c r="AC541" s="184"/>
      <c r="AD541" s="184"/>
      <c r="AE541" s="194" t="s">
        <v>416</v>
      </c>
      <c r="AF541" s="195" t="s">
        <v>1315</v>
      </c>
      <c r="AG541" s="168"/>
      <c r="AH541" s="168"/>
      <c r="AI541" s="195"/>
      <c r="AJ541" s="184"/>
      <c r="AK541" s="194" t="s">
        <v>474</v>
      </c>
      <c r="AL541" s="195" t="s">
        <v>446</v>
      </c>
      <c r="AM541" s="168"/>
      <c r="AN541" s="168"/>
      <c r="AO541" s="168"/>
      <c r="AP541" s="168"/>
      <c r="AQ541" s="168"/>
      <c r="AR541" s="195"/>
      <c r="AT541" s="146">
        <v>23</v>
      </c>
      <c r="AU541" s="176" t="str">
        <f t="shared" si="34"/>
        <v/>
      </c>
      <c r="AV541" s="177"/>
      <c r="AW541" s="221"/>
      <c r="AZ541" s="75"/>
      <c r="BA541" s="75"/>
      <c r="BB541" s="540"/>
    </row>
    <row r="542" spans="1:54" s="145" customFormat="1" ht="28.15" hidden="1" customHeight="1">
      <c r="A542" s="184"/>
      <c r="B542" s="184" t="s">
        <v>883</v>
      </c>
      <c r="C542" s="184"/>
      <c r="D542" s="184"/>
      <c r="E542" s="184"/>
      <c r="F542" s="184"/>
      <c r="G542" s="184"/>
      <c r="H542" s="184"/>
      <c r="I542" s="184"/>
      <c r="J542" s="168"/>
      <c r="K542" s="513" t="str">
        <f t="shared" ca="1" si="36"/>
        <v/>
      </c>
      <c r="L542" s="184"/>
      <c r="M542" s="184"/>
      <c r="N542" s="184"/>
      <c r="O542" s="184"/>
      <c r="P542" s="184"/>
      <c r="Q542" s="184"/>
      <c r="R542" s="184"/>
      <c r="S542" s="184"/>
      <c r="T542" s="184"/>
      <c r="U542" s="184"/>
      <c r="V542" s="184"/>
      <c r="W542" s="184"/>
      <c r="X542" s="184"/>
      <c r="Y542" s="184"/>
      <c r="Z542" s="184"/>
      <c r="AA542" s="184"/>
      <c r="AB542" s="184"/>
      <c r="AC542" s="184"/>
      <c r="AD542" s="184"/>
      <c r="AE542" s="194" t="s">
        <v>417</v>
      </c>
      <c r="AF542" s="195" t="s">
        <v>369</v>
      </c>
      <c r="AG542" s="168"/>
      <c r="AH542" s="168"/>
      <c r="AI542" s="195"/>
      <c r="AJ542" s="184"/>
      <c r="AK542" s="194" t="s">
        <v>475</v>
      </c>
      <c r="AL542" s="195" t="s">
        <v>447</v>
      </c>
      <c r="AM542" s="168"/>
      <c r="AN542" s="168"/>
      <c r="AO542" s="168"/>
      <c r="AP542" s="168"/>
      <c r="AQ542" s="168"/>
      <c r="AR542" s="195"/>
      <c r="AT542" s="146">
        <v>24</v>
      </c>
      <c r="AU542" s="176" t="str">
        <f t="shared" si="34"/>
        <v/>
      </c>
      <c r="AV542" s="177"/>
      <c r="AW542" s="221"/>
      <c r="AZ542" s="75"/>
      <c r="BA542" s="75"/>
      <c r="BB542" s="540"/>
    </row>
    <row r="543" spans="1:54" s="145" customFormat="1" ht="28.15" hidden="1" customHeight="1">
      <c r="A543" s="184"/>
      <c r="B543" s="184" t="s">
        <v>884</v>
      </c>
      <c r="C543" s="184"/>
      <c r="D543" s="184"/>
      <c r="E543" s="184"/>
      <c r="F543" s="184"/>
      <c r="G543" s="184"/>
      <c r="H543" s="184"/>
      <c r="I543" s="184"/>
      <c r="J543" s="168"/>
      <c r="K543" s="513" t="str">
        <f t="shared" ca="1" si="36"/>
        <v/>
      </c>
      <c r="L543" s="184"/>
      <c r="M543" s="184"/>
      <c r="N543" s="184"/>
      <c r="O543" s="184"/>
      <c r="P543" s="184"/>
      <c r="Q543" s="184"/>
      <c r="R543" s="184"/>
      <c r="S543" s="184"/>
      <c r="T543" s="184"/>
      <c r="U543" s="184"/>
      <c r="V543" s="184"/>
      <c r="W543" s="184"/>
      <c r="X543" s="184"/>
      <c r="Y543" s="184"/>
      <c r="Z543" s="184"/>
      <c r="AA543" s="184"/>
      <c r="AB543" s="184"/>
      <c r="AC543" s="184"/>
      <c r="AD543" s="184"/>
      <c r="AE543" s="194" t="s">
        <v>418</v>
      </c>
      <c r="AF543" s="195" t="s">
        <v>370</v>
      </c>
      <c r="AG543" s="168"/>
      <c r="AH543" s="168"/>
      <c r="AI543" s="195"/>
      <c r="AJ543" s="184"/>
      <c r="AK543" s="194" t="s">
        <v>476</v>
      </c>
      <c r="AL543" s="195" t="s">
        <v>448</v>
      </c>
      <c r="AM543" s="168"/>
      <c r="AN543" s="168"/>
      <c r="AO543" s="168"/>
      <c r="AP543" s="168"/>
      <c r="AQ543" s="168"/>
      <c r="AR543" s="195"/>
      <c r="AT543" s="146">
        <v>25</v>
      </c>
      <c r="AU543" s="176" t="str">
        <f t="shared" si="34"/>
        <v/>
      </c>
      <c r="AV543" s="177"/>
      <c r="AW543" s="221"/>
      <c r="AZ543" s="75"/>
      <c r="BA543" s="75"/>
      <c r="BB543" s="540"/>
    </row>
    <row r="544" spans="1:54" s="145" customFormat="1" ht="28.15" hidden="1" customHeight="1">
      <c r="A544" s="184"/>
      <c r="B544" s="184" t="s">
        <v>885</v>
      </c>
      <c r="C544" s="184"/>
      <c r="D544" s="184"/>
      <c r="E544" s="184"/>
      <c r="F544" s="184"/>
      <c r="G544" s="184"/>
      <c r="H544" s="184"/>
      <c r="I544" s="184"/>
      <c r="J544" s="168"/>
      <c r="K544" s="513" t="str">
        <f t="shared" ca="1" si="36"/>
        <v/>
      </c>
      <c r="L544" s="184"/>
      <c r="M544" s="184"/>
      <c r="N544" s="184"/>
      <c r="O544" s="184"/>
      <c r="P544" s="184"/>
      <c r="Q544" s="184"/>
      <c r="R544" s="184"/>
      <c r="S544" s="184"/>
      <c r="T544" s="184"/>
      <c r="U544" s="184"/>
      <c r="V544" s="184"/>
      <c r="W544" s="184"/>
      <c r="X544" s="184"/>
      <c r="Y544" s="184"/>
      <c r="Z544" s="184"/>
      <c r="AA544" s="184"/>
      <c r="AB544" s="184"/>
      <c r="AC544" s="184"/>
      <c r="AD544" s="184"/>
      <c r="AE544" s="194" t="s">
        <v>419</v>
      </c>
      <c r="AF544" s="195" t="s">
        <v>964</v>
      </c>
      <c r="AG544" s="168"/>
      <c r="AH544" s="168"/>
      <c r="AI544" s="195"/>
      <c r="AJ544" s="184"/>
      <c r="AK544" s="194" t="s">
        <v>477</v>
      </c>
      <c r="AL544" s="195" t="s">
        <v>449</v>
      </c>
      <c r="AM544" s="168"/>
      <c r="AN544" s="168"/>
      <c r="AO544" s="168"/>
      <c r="AP544" s="168"/>
      <c r="AQ544" s="168"/>
      <c r="AR544" s="195"/>
      <c r="AT544" s="146">
        <v>26</v>
      </c>
      <c r="AU544" s="176" t="str">
        <f t="shared" si="34"/>
        <v/>
      </c>
      <c r="AV544" s="177"/>
      <c r="AW544" s="221"/>
      <c r="AZ544" s="75"/>
      <c r="BA544" s="75"/>
      <c r="BB544" s="540"/>
    </row>
    <row r="545" spans="1:54" s="145" customFormat="1" ht="28.15" hidden="1" customHeight="1">
      <c r="A545" s="184"/>
      <c r="B545" s="184" t="s">
        <v>886</v>
      </c>
      <c r="C545" s="184"/>
      <c r="D545" s="184"/>
      <c r="E545" s="184"/>
      <c r="F545" s="184"/>
      <c r="G545" s="184"/>
      <c r="H545" s="184"/>
      <c r="I545" s="184"/>
      <c r="J545" s="168"/>
      <c r="K545" s="513" t="str">
        <f t="shared" ca="1" si="36"/>
        <v/>
      </c>
      <c r="L545" s="184"/>
      <c r="M545" s="184"/>
      <c r="N545" s="184"/>
      <c r="O545" s="184"/>
      <c r="P545" s="184"/>
      <c r="Q545" s="184"/>
      <c r="R545" s="184"/>
      <c r="S545" s="184"/>
      <c r="T545" s="184"/>
      <c r="U545" s="184"/>
      <c r="V545" s="184"/>
      <c r="W545" s="184"/>
      <c r="X545" s="184"/>
      <c r="Y545" s="184"/>
      <c r="Z545" s="184"/>
      <c r="AA545" s="184"/>
      <c r="AB545" s="184"/>
      <c r="AC545" s="184"/>
      <c r="AD545" s="184"/>
      <c r="AE545" s="194" t="s">
        <v>420</v>
      </c>
      <c r="AF545" s="195" t="s">
        <v>371</v>
      </c>
      <c r="AG545" s="168"/>
      <c r="AH545" s="168"/>
      <c r="AI545" s="195"/>
      <c r="AJ545" s="184"/>
      <c r="AK545" s="194" t="s">
        <v>478</v>
      </c>
      <c r="AL545" s="195" t="s">
        <v>450</v>
      </c>
      <c r="AM545" s="168"/>
      <c r="AN545" s="168"/>
      <c r="AO545" s="168"/>
      <c r="AP545" s="168"/>
      <c r="AQ545" s="168"/>
      <c r="AR545" s="195"/>
      <c r="AT545" s="146">
        <v>27</v>
      </c>
      <c r="AU545" s="176" t="str">
        <f t="shared" si="34"/>
        <v/>
      </c>
      <c r="AV545" s="177"/>
      <c r="AW545" s="221"/>
      <c r="AZ545" s="75"/>
      <c r="BA545" s="75"/>
      <c r="BB545" s="540"/>
    </row>
    <row r="546" spans="1:54" s="145" customFormat="1" ht="28.15" hidden="1" customHeight="1">
      <c r="A546" s="184"/>
      <c r="B546" s="184" t="s">
        <v>887</v>
      </c>
      <c r="C546" s="184"/>
      <c r="D546" s="184"/>
      <c r="E546" s="184"/>
      <c r="F546" s="184"/>
      <c r="G546" s="184"/>
      <c r="H546" s="184"/>
      <c r="I546" s="184"/>
      <c r="J546" s="168"/>
      <c r="K546" s="513" t="str">
        <f t="shared" ca="1" si="36"/>
        <v/>
      </c>
      <c r="L546" s="184"/>
      <c r="M546" s="184"/>
      <c r="N546" s="184"/>
      <c r="O546" s="184"/>
      <c r="P546" s="184"/>
      <c r="Q546" s="184"/>
      <c r="R546" s="184"/>
      <c r="S546" s="184"/>
      <c r="T546" s="184"/>
      <c r="U546" s="184"/>
      <c r="V546" s="184"/>
      <c r="W546" s="184"/>
      <c r="X546" s="184"/>
      <c r="Y546" s="184"/>
      <c r="Z546" s="184"/>
      <c r="AA546" s="184"/>
      <c r="AB546" s="184"/>
      <c r="AC546" s="184"/>
      <c r="AD546" s="184"/>
      <c r="AE546" s="194" t="s">
        <v>1274</v>
      </c>
      <c r="AF546" s="195" t="s">
        <v>367</v>
      </c>
      <c r="AG546" s="168"/>
      <c r="AH546" s="168"/>
      <c r="AI546" s="195"/>
      <c r="AJ546" s="184"/>
      <c r="AK546" s="194" t="s">
        <v>479</v>
      </c>
      <c r="AL546" s="195" t="s">
        <v>451</v>
      </c>
      <c r="AM546" s="168"/>
      <c r="AN546" s="168"/>
      <c r="AO546" s="168"/>
      <c r="AP546" s="168"/>
      <c r="AQ546" s="168"/>
      <c r="AR546" s="195"/>
      <c r="AT546" s="146">
        <v>28</v>
      </c>
      <c r="AU546" s="176" t="str">
        <f t="shared" si="34"/>
        <v/>
      </c>
      <c r="AV546" s="177"/>
      <c r="AW546" s="221"/>
      <c r="AZ546" s="75"/>
      <c r="BA546" s="75"/>
      <c r="BB546" s="540"/>
    </row>
    <row r="547" spans="1:54" s="145" customFormat="1" ht="28.15" hidden="1" customHeight="1">
      <c r="A547" s="184"/>
      <c r="B547" s="184" t="s">
        <v>888</v>
      </c>
      <c r="C547" s="184"/>
      <c r="D547" s="184"/>
      <c r="E547" s="184"/>
      <c r="F547" s="184"/>
      <c r="G547" s="184"/>
      <c r="H547" s="184"/>
      <c r="I547" s="184"/>
      <c r="J547" s="168"/>
      <c r="K547" s="513" t="str">
        <f t="shared" ca="1" si="36"/>
        <v/>
      </c>
      <c r="L547" s="184"/>
      <c r="M547" s="184"/>
      <c r="N547" s="184"/>
      <c r="O547" s="184"/>
      <c r="P547" s="184"/>
      <c r="Q547" s="184"/>
      <c r="R547" s="184"/>
      <c r="S547" s="184"/>
      <c r="T547" s="184"/>
      <c r="U547" s="184"/>
      <c r="V547" s="184"/>
      <c r="W547" s="184"/>
      <c r="X547" s="184"/>
      <c r="Y547" s="184"/>
      <c r="Z547" s="184"/>
      <c r="AA547" s="184"/>
      <c r="AB547" s="184"/>
      <c r="AC547" s="184"/>
      <c r="AD547" s="184"/>
      <c r="AE547" s="194" t="s">
        <v>1275</v>
      </c>
      <c r="AF547" s="195" t="s">
        <v>1316</v>
      </c>
      <c r="AG547" s="168"/>
      <c r="AH547" s="168"/>
      <c r="AI547" s="195"/>
      <c r="AJ547" s="184"/>
      <c r="AK547" s="194" t="s">
        <v>480</v>
      </c>
      <c r="AL547" s="195" t="s">
        <v>452</v>
      </c>
      <c r="AM547" s="168"/>
      <c r="AN547" s="168"/>
      <c r="AO547" s="168"/>
      <c r="AP547" s="168"/>
      <c r="AQ547" s="168"/>
      <c r="AR547" s="195"/>
      <c r="AT547" s="146">
        <v>29</v>
      </c>
      <c r="AU547" s="176" t="str">
        <f t="shared" si="34"/>
        <v/>
      </c>
      <c r="AV547" s="177"/>
      <c r="AW547" s="221"/>
      <c r="AZ547" s="75"/>
      <c r="BA547" s="75"/>
      <c r="BB547" s="540"/>
    </row>
    <row r="548" spans="1:54" s="145" customFormat="1" ht="28.15" hidden="1" customHeight="1">
      <c r="A548" s="184"/>
      <c r="B548" s="184" t="s">
        <v>889</v>
      </c>
      <c r="C548" s="184"/>
      <c r="D548" s="184"/>
      <c r="E548" s="184"/>
      <c r="F548" s="184"/>
      <c r="G548" s="184"/>
      <c r="H548" s="184"/>
      <c r="I548" s="184"/>
      <c r="J548" s="168"/>
      <c r="K548" s="513" t="str">
        <f t="shared" ca="1" si="36"/>
        <v/>
      </c>
      <c r="L548" s="184"/>
      <c r="M548" s="184"/>
      <c r="N548" s="184"/>
      <c r="O548" s="184"/>
      <c r="P548" s="184"/>
      <c r="Q548" s="184"/>
      <c r="R548" s="184"/>
      <c r="S548" s="184"/>
      <c r="T548" s="184"/>
      <c r="U548" s="184"/>
      <c r="V548" s="184"/>
      <c r="W548" s="184"/>
      <c r="X548" s="184"/>
      <c r="Y548" s="184"/>
      <c r="Z548" s="184"/>
      <c r="AA548" s="184"/>
      <c r="AB548" s="184"/>
      <c r="AC548" s="184"/>
      <c r="AD548" s="184"/>
      <c r="AE548" s="194" t="s">
        <v>1276</v>
      </c>
      <c r="AF548" s="195" t="s">
        <v>963</v>
      </c>
      <c r="AG548" s="168"/>
      <c r="AH548" s="168"/>
      <c r="AI548" s="195"/>
      <c r="AJ548" s="184"/>
      <c r="AK548" s="194" t="s">
        <v>481</v>
      </c>
      <c r="AL548" s="195" t="s">
        <v>453</v>
      </c>
      <c r="AM548" s="168"/>
      <c r="AN548" s="168"/>
      <c r="AO548" s="168"/>
      <c r="AP548" s="168"/>
      <c r="AQ548" s="168"/>
      <c r="AR548" s="195"/>
      <c r="AT548" s="146">
        <v>30</v>
      </c>
      <c r="AU548" s="176" t="str">
        <f t="shared" si="34"/>
        <v/>
      </c>
      <c r="AV548" s="177"/>
      <c r="AW548" s="221"/>
      <c r="AZ548" s="75"/>
      <c r="BA548" s="75"/>
      <c r="BB548" s="540"/>
    </row>
    <row r="549" spans="1:54" s="145" customFormat="1" ht="28.15" hidden="1" customHeight="1">
      <c r="A549" s="184"/>
      <c r="B549" s="184" t="s">
        <v>890</v>
      </c>
      <c r="C549" s="184"/>
      <c r="D549" s="184"/>
      <c r="E549" s="184"/>
      <c r="F549" s="184"/>
      <c r="G549" s="184"/>
      <c r="H549" s="184"/>
      <c r="I549" s="184"/>
      <c r="J549" s="168"/>
      <c r="K549" s="513" t="str">
        <f t="shared" ca="1" si="36"/>
        <v/>
      </c>
      <c r="L549" s="184"/>
      <c r="M549" s="184"/>
      <c r="N549" s="184"/>
      <c r="O549" s="184"/>
      <c r="P549" s="184"/>
      <c r="Q549" s="184"/>
      <c r="R549" s="184"/>
      <c r="S549" s="184"/>
      <c r="T549" s="184"/>
      <c r="U549" s="184"/>
      <c r="V549" s="184"/>
      <c r="W549" s="184"/>
      <c r="X549" s="184"/>
      <c r="Y549" s="184"/>
      <c r="Z549" s="184"/>
      <c r="AA549" s="184"/>
      <c r="AB549" s="184"/>
      <c r="AC549" s="184"/>
      <c r="AD549" s="184"/>
      <c r="AE549" s="194" t="s">
        <v>421</v>
      </c>
      <c r="AF549" s="195" t="s">
        <v>372</v>
      </c>
      <c r="AG549" s="168"/>
      <c r="AH549" s="168"/>
      <c r="AI549" s="195"/>
      <c r="AJ549" s="184"/>
      <c r="AK549" s="194" t="s">
        <v>482</v>
      </c>
      <c r="AL549" s="195" t="s">
        <v>454</v>
      </c>
      <c r="AM549" s="168"/>
      <c r="AN549" s="168"/>
      <c r="AO549" s="168"/>
      <c r="AP549" s="168"/>
      <c r="AQ549" s="168"/>
      <c r="AR549" s="195"/>
      <c r="AT549" s="146">
        <v>31</v>
      </c>
      <c r="AU549" s="176" t="str">
        <f t="shared" si="34"/>
        <v/>
      </c>
      <c r="AV549" s="177"/>
      <c r="AW549" s="221"/>
      <c r="AZ549" s="75"/>
      <c r="BA549" s="75"/>
      <c r="BB549" s="540"/>
    </row>
    <row r="550" spans="1:54" s="145" customFormat="1" ht="28.15" hidden="1" customHeight="1">
      <c r="A550" s="184"/>
      <c r="B550" s="184" t="s">
        <v>891</v>
      </c>
      <c r="C550" s="184"/>
      <c r="D550" s="184"/>
      <c r="E550" s="184"/>
      <c r="F550" s="184"/>
      <c r="G550" s="184"/>
      <c r="H550" s="184"/>
      <c r="I550" s="184"/>
      <c r="J550" s="168"/>
      <c r="K550" s="513" t="str">
        <f t="shared" ca="1" si="36"/>
        <v/>
      </c>
      <c r="L550" s="184"/>
      <c r="M550" s="184"/>
      <c r="N550" s="184"/>
      <c r="O550" s="184"/>
      <c r="P550" s="184"/>
      <c r="Q550" s="184"/>
      <c r="R550" s="184"/>
      <c r="S550" s="184"/>
      <c r="T550" s="184"/>
      <c r="U550" s="184"/>
      <c r="V550" s="184"/>
      <c r="W550" s="184"/>
      <c r="X550" s="184"/>
      <c r="Y550" s="184"/>
      <c r="Z550" s="184"/>
      <c r="AA550" s="184"/>
      <c r="AB550" s="184"/>
      <c r="AC550" s="184"/>
      <c r="AD550" s="184"/>
      <c r="AE550" s="194" t="s">
        <v>422</v>
      </c>
      <c r="AF550" s="195" t="s">
        <v>965</v>
      </c>
      <c r="AG550" s="168"/>
      <c r="AH550" s="168"/>
      <c r="AI550" s="195"/>
      <c r="AJ550" s="184"/>
      <c r="AK550" s="194" t="s">
        <v>483</v>
      </c>
      <c r="AL550" s="195" t="s">
        <v>455</v>
      </c>
      <c r="AM550" s="168"/>
      <c r="AN550" s="168"/>
      <c r="AO550" s="168"/>
      <c r="AP550" s="168"/>
      <c r="AQ550" s="168"/>
      <c r="AR550" s="195"/>
      <c r="AT550" s="146">
        <v>32</v>
      </c>
      <c r="AU550" s="176" t="str">
        <f t="shared" si="34"/>
        <v/>
      </c>
      <c r="AV550" s="177"/>
      <c r="AW550" s="221"/>
      <c r="AZ550" s="75"/>
      <c r="BA550" s="75"/>
      <c r="BB550" s="540"/>
    </row>
    <row r="551" spans="1:54" s="145" customFormat="1" ht="28.15" hidden="1" customHeight="1">
      <c r="A551" s="184"/>
      <c r="B551" s="184" t="s">
        <v>892</v>
      </c>
      <c r="C551" s="184"/>
      <c r="D551" s="184"/>
      <c r="E551" s="184"/>
      <c r="F551" s="184"/>
      <c r="G551" s="184"/>
      <c r="H551" s="184"/>
      <c r="I551" s="184"/>
      <c r="J551" s="168"/>
      <c r="K551" s="513" t="str">
        <f t="shared" ca="1" si="36"/>
        <v/>
      </c>
      <c r="L551" s="184"/>
      <c r="M551" s="184"/>
      <c r="N551" s="184"/>
      <c r="O551" s="184"/>
      <c r="P551" s="184"/>
      <c r="Q551" s="184"/>
      <c r="R551" s="184"/>
      <c r="S551" s="184"/>
      <c r="T551" s="184"/>
      <c r="U551" s="184"/>
      <c r="V551" s="184"/>
      <c r="W551" s="184"/>
      <c r="X551" s="184"/>
      <c r="Y551" s="184"/>
      <c r="Z551" s="184"/>
      <c r="AA551" s="184"/>
      <c r="AB551" s="184"/>
      <c r="AC551" s="184"/>
      <c r="AD551" s="184"/>
      <c r="AE551" s="194" t="s">
        <v>373</v>
      </c>
      <c r="AF551" s="195" t="s">
        <v>374</v>
      </c>
      <c r="AG551" s="168"/>
      <c r="AH551" s="168"/>
      <c r="AI551" s="195"/>
      <c r="AJ551" s="184"/>
      <c r="AK551" s="541" t="s">
        <v>1273</v>
      </c>
      <c r="AL551" s="198" t="s">
        <v>456</v>
      </c>
      <c r="AM551" s="199"/>
      <c r="AN551" s="199"/>
      <c r="AO551" s="199"/>
      <c r="AP551" s="199"/>
      <c r="AQ551" s="199"/>
      <c r="AR551" s="198"/>
      <c r="AT551" s="146">
        <v>33</v>
      </c>
      <c r="AU551" s="176" t="str">
        <f t="shared" si="34"/>
        <v/>
      </c>
      <c r="AV551" s="177"/>
      <c r="AW551" s="221"/>
      <c r="AZ551" s="75"/>
      <c r="BA551" s="75"/>
      <c r="BB551" s="540"/>
    </row>
    <row r="552" spans="1:54" s="145" customFormat="1" ht="28.15" hidden="1" customHeight="1">
      <c r="A552" s="184"/>
      <c r="B552" s="184" t="s">
        <v>893</v>
      </c>
      <c r="C552" s="184"/>
      <c r="D552" s="184"/>
      <c r="E552" s="184"/>
      <c r="F552" s="184"/>
      <c r="G552" s="184"/>
      <c r="H552" s="184"/>
      <c r="I552" s="184"/>
      <c r="J552" s="168"/>
      <c r="K552" s="513" t="str">
        <f t="shared" ca="1" si="36"/>
        <v/>
      </c>
      <c r="L552" s="184"/>
      <c r="M552" s="184"/>
      <c r="N552" s="184"/>
      <c r="O552" s="184"/>
      <c r="P552" s="184"/>
      <c r="Q552" s="184"/>
      <c r="R552" s="184"/>
      <c r="S552" s="184"/>
      <c r="T552" s="184"/>
      <c r="U552" s="184"/>
      <c r="V552" s="184"/>
      <c r="W552" s="184"/>
      <c r="X552" s="184"/>
      <c r="Y552" s="184"/>
      <c r="Z552" s="184"/>
      <c r="AA552" s="184"/>
      <c r="AB552" s="184"/>
      <c r="AC552" s="184"/>
      <c r="AD552" s="184"/>
      <c r="AE552" s="194" t="s">
        <v>375</v>
      </c>
      <c r="AF552" s="195" t="s">
        <v>376</v>
      </c>
      <c r="AG552" s="168"/>
      <c r="AH552" s="194"/>
      <c r="AI552" s="195"/>
      <c r="AJ552" s="184"/>
      <c r="AK552" s="184"/>
      <c r="AL552" s="184"/>
      <c r="AM552" s="168"/>
      <c r="AN552" s="168"/>
      <c r="AO552" s="184"/>
      <c r="AP552" s="184"/>
      <c r="AQ552" s="184"/>
      <c r="AR552" s="184"/>
      <c r="AT552" s="146">
        <v>34</v>
      </c>
      <c r="AU552" s="176" t="str">
        <f t="shared" si="34"/>
        <v/>
      </c>
      <c r="AV552" s="177"/>
      <c r="AW552" s="221"/>
      <c r="AZ552" s="75"/>
      <c r="BA552" s="75"/>
      <c r="BB552" s="540"/>
    </row>
    <row r="553" spans="1:54" s="145" customFormat="1" ht="28.15" hidden="1" customHeight="1">
      <c r="A553" s="184"/>
      <c r="B553" s="184" t="s">
        <v>894</v>
      </c>
      <c r="C553" s="184"/>
      <c r="D553" s="184"/>
      <c r="E553" s="184"/>
      <c r="F553" s="184"/>
      <c r="G553" s="184"/>
      <c r="H553" s="184"/>
      <c r="I553" s="184"/>
      <c r="J553" s="168"/>
      <c r="K553" s="513" t="str">
        <f t="shared" ca="1" si="36"/>
        <v/>
      </c>
      <c r="L553" s="184"/>
      <c r="M553" s="184"/>
      <c r="N553" s="184"/>
      <c r="O553" s="184"/>
      <c r="P553" s="184"/>
      <c r="Q553" s="184"/>
      <c r="R553" s="184"/>
      <c r="S553" s="184"/>
      <c r="T553" s="184"/>
      <c r="U553" s="184"/>
      <c r="V553" s="184"/>
      <c r="W553" s="184"/>
      <c r="X553" s="184"/>
      <c r="Y553" s="184"/>
      <c r="Z553" s="184"/>
      <c r="AA553" s="184"/>
      <c r="AB553" s="184"/>
      <c r="AC553" s="184"/>
      <c r="AD553" s="184"/>
      <c r="AE553" s="194" t="s">
        <v>377</v>
      </c>
      <c r="AF553" s="195" t="s">
        <v>378</v>
      </c>
      <c r="AG553" s="168"/>
      <c r="AH553" s="194"/>
      <c r="AI553" s="195"/>
      <c r="AJ553" s="184"/>
      <c r="AK553" s="184"/>
      <c r="AL553" s="184"/>
      <c r="AM553" s="168"/>
      <c r="AN553" s="168"/>
      <c r="AO553" s="184"/>
      <c r="AP553" s="184"/>
      <c r="AQ553" s="184"/>
      <c r="AR553" s="184"/>
      <c r="AT553" s="178">
        <v>35</v>
      </c>
      <c r="AU553" s="179" t="str">
        <f t="shared" si="34"/>
        <v/>
      </c>
      <c r="AV553" s="180" t="str">
        <f>IF(AU553="","",AU553&amp;VLOOKUP(AU553,$AX$232:$AY$362,2,0)&amp;"　")</f>
        <v/>
      </c>
      <c r="AW553" s="221"/>
      <c r="AZ553" s="75"/>
      <c r="BA553" s="75"/>
      <c r="BB553" s="540"/>
    </row>
    <row r="554" spans="1:54" s="145" customFormat="1" ht="28.15" hidden="1" customHeight="1">
      <c r="A554" s="184"/>
      <c r="B554" s="184" t="s">
        <v>895</v>
      </c>
      <c r="C554" s="184"/>
      <c r="D554" s="184"/>
      <c r="E554" s="184"/>
      <c r="F554" s="184"/>
      <c r="G554" s="184"/>
      <c r="H554" s="184"/>
      <c r="I554" s="184"/>
      <c r="J554" s="168"/>
      <c r="K554" s="513" t="str">
        <f ca="1">IF(OR($R$51=2,$R$51="",$R$51&gt;MONTH(TODAY()),$J$525&gt;$R$51,$J$529&lt;$R$51),"",IF(MONTH(TODAY())=$R$51,IF(DAY(TODAY())&gt;=ROW(A30),ROW(A30),""),IF(MONTH(TODAY())=$R$51,IF(DAY(TODAY())&gt;=ROW(A30),ROW(A30),""),IF(MONTH(TODAY())=$R$51,IF(DAY(TODAY())&gt;=ROW(A30),ROW(A30),""),IF(MONTH(TODAY())=$R$51,IF(DAY(TODAY())&gt;=ROW(A30),ROW(A30),""),IF(MONTH(TODAY())=$R$51,IF(DAY(TODAY())&gt;=ROW(A30),ROW(A30),""),ROW(A30)))))))</f>
        <v/>
      </c>
      <c r="L554" s="184"/>
      <c r="M554" s="184"/>
      <c r="N554" s="184"/>
      <c r="O554" s="184"/>
      <c r="P554" s="184"/>
      <c r="Q554" s="184"/>
      <c r="R554" s="184"/>
      <c r="S554" s="184"/>
      <c r="T554" s="184"/>
      <c r="U554" s="184"/>
      <c r="V554" s="184"/>
      <c r="W554" s="184"/>
      <c r="X554" s="184"/>
      <c r="Y554" s="184"/>
      <c r="Z554" s="184"/>
      <c r="AA554" s="184"/>
      <c r="AB554" s="184"/>
      <c r="AC554" s="184"/>
      <c r="AD554" s="184"/>
      <c r="AE554" s="194" t="s">
        <v>423</v>
      </c>
      <c r="AF554" s="195" t="s">
        <v>379</v>
      </c>
      <c r="AG554" s="168"/>
      <c r="AH554" s="194"/>
      <c r="AI554" s="195"/>
      <c r="AJ554" s="184"/>
      <c r="AK554" s="184"/>
      <c r="AL554" s="184"/>
      <c r="AM554" s="168"/>
      <c r="AN554" s="168"/>
      <c r="AO554" s="184"/>
      <c r="AP554" s="184"/>
      <c r="AQ554" s="184"/>
      <c r="AR554" s="184"/>
      <c r="AT554" s="178">
        <v>36</v>
      </c>
      <c r="AU554" s="179" t="str">
        <f t="shared" si="34"/>
        <v/>
      </c>
      <c r="AV554" s="180" t="str">
        <f t="shared" ref="AV554:AV570" si="37">IF(AU554="","",AU554&amp;VLOOKUP(AU554,$AX$232:$AY$362,2,0)&amp;"　")</f>
        <v/>
      </c>
      <c r="AW554" s="221"/>
      <c r="AZ554" s="75"/>
      <c r="BA554" s="75"/>
      <c r="BB554" s="540"/>
    </row>
    <row r="555" spans="1:54" s="145" customFormat="1" ht="28.15" hidden="1" customHeight="1">
      <c r="A555" s="184"/>
      <c r="B555" s="184" t="s">
        <v>896</v>
      </c>
      <c r="C555" s="184"/>
      <c r="D555" s="184"/>
      <c r="E555" s="184"/>
      <c r="F555" s="184"/>
      <c r="G555" s="184"/>
      <c r="H555" s="184"/>
      <c r="I555" s="184"/>
      <c r="J555" s="168"/>
      <c r="K555" s="513" t="str">
        <f ca="1">IF(OR($R$51=2,$R$51=4,$R$51=6,$R$51=9,$R$51=11,$R$51="",$R$51&gt;MONTH(TODAY()),$J$525&gt;$R$51,$J$529&lt;$R$51),"",IF(MONTH(TODAY())=$R$51,IF(DAY(TODAY())&gt;=ROW(A31),ROW(A31),""),IF(MONTH(TODAY())=$R$51,IF(DAY(TODAY())&gt;=ROW(A31),ROW(A31),""),IF(MONTH(TODAY())=$R$51,IF(DAY(TODAY())&gt;=ROW(A31),ROW(A31),""),IF(MONTH(TODAY())=$R$51,IF(DAY(TODAY())&gt;=ROW(A31),ROW(A31),""),IF(MONTH(TODAY())=$R$51,IF(DAY(TODAY())&gt;=ROW(A31),ROW(A31),""),ROW(A31)))))))</f>
        <v/>
      </c>
      <c r="L555" s="184"/>
      <c r="M555" s="184"/>
      <c r="N555" s="184"/>
      <c r="O555" s="184"/>
      <c r="P555" s="184"/>
      <c r="Q555" s="184"/>
      <c r="R555" s="184"/>
      <c r="S555" s="184"/>
      <c r="T555" s="184"/>
      <c r="U555" s="184"/>
      <c r="V555" s="184"/>
      <c r="W555" s="184"/>
      <c r="X555" s="184"/>
      <c r="Y555" s="184"/>
      <c r="Z555" s="184"/>
      <c r="AA555" s="184"/>
      <c r="AB555" s="184"/>
      <c r="AC555" s="184"/>
      <c r="AD555" s="184"/>
      <c r="AE555" s="194" t="s">
        <v>424</v>
      </c>
      <c r="AF555" s="195" t="s">
        <v>380</v>
      </c>
      <c r="AG555" s="168"/>
      <c r="AH555" s="194"/>
      <c r="AI555" s="195"/>
      <c r="AJ555" s="184"/>
      <c r="AK555" s="184"/>
      <c r="AL555" s="184"/>
      <c r="AM555" s="168"/>
      <c r="AN555" s="168"/>
      <c r="AO555" s="184"/>
      <c r="AP555" s="184"/>
      <c r="AQ555" s="184"/>
      <c r="AR555" s="184"/>
      <c r="AT555" s="178">
        <v>37</v>
      </c>
      <c r="AU555" s="179" t="str">
        <f t="shared" si="34"/>
        <v/>
      </c>
      <c r="AV555" s="180" t="str">
        <f t="shared" si="37"/>
        <v/>
      </c>
      <c r="AW555" s="221"/>
      <c r="AZ555" s="75"/>
      <c r="BA555" s="75"/>
      <c r="BB555" s="540"/>
    </row>
    <row r="556" spans="1:54" s="145" customFormat="1" ht="28.15" hidden="1" customHeight="1">
      <c r="A556" s="184"/>
      <c r="B556" s="184" t="s">
        <v>897</v>
      </c>
      <c r="C556" s="184"/>
      <c r="D556" s="184"/>
      <c r="E556" s="184"/>
      <c r="F556" s="184"/>
      <c r="G556" s="184"/>
      <c r="H556" s="184"/>
      <c r="I556" s="184"/>
      <c r="J556" s="168"/>
      <c r="K556" s="191"/>
      <c r="L556" s="184"/>
      <c r="M556" s="184"/>
      <c r="N556" s="184"/>
      <c r="O556" s="184"/>
      <c r="P556" s="184"/>
      <c r="Q556" s="184"/>
      <c r="R556" s="184"/>
      <c r="S556" s="184"/>
      <c r="T556" s="184"/>
      <c r="U556" s="184"/>
      <c r="V556" s="184"/>
      <c r="W556" s="184"/>
      <c r="X556" s="184"/>
      <c r="Y556" s="184"/>
      <c r="Z556" s="184"/>
      <c r="AA556" s="184"/>
      <c r="AB556" s="184"/>
      <c r="AC556" s="184"/>
      <c r="AD556" s="184"/>
      <c r="AE556" s="194" t="s">
        <v>381</v>
      </c>
      <c r="AF556" s="195" t="s">
        <v>382</v>
      </c>
      <c r="AG556" s="168"/>
      <c r="AH556" s="194"/>
      <c r="AI556" s="195"/>
      <c r="AJ556" s="184"/>
      <c r="AK556" s="184"/>
      <c r="AL556" s="184"/>
      <c r="AM556" s="168"/>
      <c r="AN556" s="168"/>
      <c r="AO556" s="184"/>
      <c r="AP556" s="184"/>
      <c r="AQ556" s="184"/>
      <c r="AR556" s="184"/>
      <c r="AT556" s="178">
        <v>38</v>
      </c>
      <c r="AU556" s="179" t="str">
        <f t="shared" si="34"/>
        <v/>
      </c>
      <c r="AV556" s="180" t="str">
        <f t="shared" si="37"/>
        <v/>
      </c>
      <c r="AW556" s="221"/>
      <c r="AZ556" s="75"/>
      <c r="BA556" s="75"/>
      <c r="BB556" s="540"/>
    </row>
    <row r="557" spans="1:54" s="145" customFormat="1" ht="28.15" hidden="1" customHeight="1">
      <c r="A557" s="184"/>
      <c r="B557" s="184" t="s">
        <v>898</v>
      </c>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94" t="s">
        <v>383</v>
      </c>
      <c r="AF557" s="195" t="s">
        <v>384</v>
      </c>
      <c r="AG557" s="168"/>
      <c r="AH557" s="194"/>
      <c r="AI557" s="195"/>
      <c r="AJ557" s="184"/>
      <c r="AK557" s="184"/>
      <c r="AL557" s="184"/>
      <c r="AM557" s="168"/>
      <c r="AN557" s="168"/>
      <c r="AO557" s="184"/>
      <c r="AP557" s="184"/>
      <c r="AQ557" s="184"/>
      <c r="AR557" s="184"/>
      <c r="AT557" s="178">
        <v>39</v>
      </c>
      <c r="AU557" s="179" t="str">
        <f t="shared" si="34"/>
        <v/>
      </c>
      <c r="AV557" s="180" t="str">
        <f t="shared" si="37"/>
        <v/>
      </c>
      <c r="AW557" s="221"/>
      <c r="AZ557" s="75"/>
      <c r="BA557" s="75"/>
      <c r="BB557" s="540"/>
    </row>
    <row r="558" spans="1:54" s="145" customFormat="1" ht="28.15" hidden="1" customHeight="1">
      <c r="A558" s="184"/>
      <c r="B558" s="184" t="s">
        <v>899</v>
      </c>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94" t="s">
        <v>385</v>
      </c>
      <c r="AF558" s="195" t="s">
        <v>386</v>
      </c>
      <c r="AG558" s="168"/>
      <c r="AH558" s="194"/>
      <c r="AI558" s="195"/>
      <c r="AJ558" s="184"/>
      <c r="AK558" s="184"/>
      <c r="AL558" s="184"/>
      <c r="AM558" s="168"/>
      <c r="AN558" s="168"/>
      <c r="AO558" s="184"/>
      <c r="AP558" s="184"/>
      <c r="AQ558" s="184"/>
      <c r="AR558" s="184"/>
      <c r="AT558" s="178">
        <v>40</v>
      </c>
      <c r="AU558" s="179" t="str">
        <f t="shared" si="34"/>
        <v/>
      </c>
      <c r="AV558" s="180" t="str">
        <f t="shared" si="37"/>
        <v/>
      </c>
      <c r="AW558" s="221"/>
      <c r="AZ558" s="75"/>
      <c r="BA558" s="75"/>
      <c r="BB558" s="540"/>
    </row>
    <row r="559" spans="1:54" s="145" customFormat="1" ht="28.15" hidden="1" customHeight="1">
      <c r="A559" s="184"/>
      <c r="B559" s="184" t="s">
        <v>900</v>
      </c>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94" t="s">
        <v>425</v>
      </c>
      <c r="AF559" s="195" t="s">
        <v>387</v>
      </c>
      <c r="AG559" s="168"/>
      <c r="AH559" s="194"/>
      <c r="AI559" s="195"/>
      <c r="AJ559" s="184"/>
      <c r="AK559" s="184"/>
      <c r="AL559" s="184"/>
      <c r="AM559" s="168"/>
      <c r="AN559" s="168"/>
      <c r="AO559" s="184"/>
      <c r="AP559" s="184"/>
      <c r="AQ559" s="184"/>
      <c r="AR559" s="184"/>
      <c r="AT559" s="178">
        <v>41</v>
      </c>
      <c r="AU559" s="179" t="str">
        <f t="shared" si="34"/>
        <v/>
      </c>
      <c r="AV559" s="180" t="str">
        <f t="shared" si="37"/>
        <v/>
      </c>
      <c r="AW559" s="221"/>
      <c r="AZ559" s="75"/>
      <c r="BA559" s="75"/>
      <c r="BB559" s="540"/>
    </row>
    <row r="560" spans="1:54" s="145" customFormat="1" ht="28.15" hidden="1" customHeight="1">
      <c r="A560" s="184"/>
      <c r="B560" s="184" t="s">
        <v>901</v>
      </c>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94" t="s">
        <v>426</v>
      </c>
      <c r="AF560" s="195" t="s">
        <v>388</v>
      </c>
      <c r="AG560" s="168"/>
      <c r="AH560" s="194"/>
      <c r="AI560" s="195"/>
      <c r="AJ560" s="184"/>
      <c r="AK560" s="184"/>
      <c r="AL560" s="184"/>
      <c r="AM560" s="168"/>
      <c r="AN560" s="168"/>
      <c r="AO560" s="184"/>
      <c r="AP560" s="184"/>
      <c r="AQ560" s="184"/>
      <c r="AR560" s="184"/>
      <c r="AT560" s="178">
        <v>42</v>
      </c>
      <c r="AU560" s="179" t="str">
        <f t="shared" si="34"/>
        <v/>
      </c>
      <c r="AV560" s="180" t="str">
        <f t="shared" si="37"/>
        <v/>
      </c>
      <c r="AW560" s="221"/>
      <c r="AZ560" s="75"/>
      <c r="BA560" s="75"/>
      <c r="BB560" s="540"/>
    </row>
    <row r="561" spans="1:54" s="145" customFormat="1" ht="28.15" hidden="1" customHeight="1">
      <c r="A561" s="184"/>
      <c r="B561" s="184" t="s">
        <v>902</v>
      </c>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94" t="s">
        <v>427</v>
      </c>
      <c r="AF561" s="195" t="s">
        <v>966</v>
      </c>
      <c r="AG561" s="168"/>
      <c r="AH561" s="194"/>
      <c r="AI561" s="195"/>
      <c r="AJ561" s="184"/>
      <c r="AK561" s="184"/>
      <c r="AL561" s="184"/>
      <c r="AM561" s="168"/>
      <c r="AN561" s="168"/>
      <c r="AO561" s="184"/>
      <c r="AP561" s="184"/>
      <c r="AQ561" s="184"/>
      <c r="AR561" s="184"/>
      <c r="AT561" s="178">
        <v>43</v>
      </c>
      <c r="AU561" s="179" t="str">
        <f t="shared" si="34"/>
        <v/>
      </c>
      <c r="AV561" s="180" t="str">
        <f t="shared" si="37"/>
        <v/>
      </c>
      <c r="AW561" s="221"/>
      <c r="AZ561" s="75"/>
      <c r="BA561" s="75"/>
      <c r="BB561" s="540"/>
    </row>
    <row r="562" spans="1:54" s="145" customFormat="1" ht="28.15" hidden="1" customHeight="1">
      <c r="A562" s="184"/>
      <c r="B562" s="184" t="s">
        <v>903</v>
      </c>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94" t="s">
        <v>428</v>
      </c>
      <c r="AF562" s="195" t="s">
        <v>389</v>
      </c>
      <c r="AG562" s="168"/>
      <c r="AH562" s="194"/>
      <c r="AI562" s="195"/>
      <c r="AJ562" s="184"/>
      <c r="AK562" s="184"/>
      <c r="AL562" s="184"/>
      <c r="AM562" s="168"/>
      <c r="AN562" s="168"/>
      <c r="AO562" s="184"/>
      <c r="AP562" s="184"/>
      <c r="AQ562" s="184"/>
      <c r="AR562" s="184"/>
      <c r="AT562" s="178">
        <v>44</v>
      </c>
      <c r="AU562" s="179" t="str">
        <f t="shared" si="34"/>
        <v/>
      </c>
      <c r="AV562" s="180" t="str">
        <f t="shared" si="37"/>
        <v/>
      </c>
      <c r="AW562" s="221"/>
      <c r="AZ562" s="75"/>
      <c r="BA562" s="75"/>
      <c r="BB562" s="540"/>
    </row>
    <row r="563" spans="1:54" s="145" customFormat="1" ht="28.15" hidden="1" customHeight="1">
      <c r="A563" s="184"/>
      <c r="B563" s="184" t="s">
        <v>904</v>
      </c>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94" t="s">
        <v>429</v>
      </c>
      <c r="AF563" s="195" t="s">
        <v>390</v>
      </c>
      <c r="AG563" s="194"/>
      <c r="AH563" s="194"/>
      <c r="AI563" s="195"/>
      <c r="AJ563" s="184"/>
      <c r="AK563" s="184"/>
      <c r="AL563" s="184"/>
      <c r="AM563" s="168"/>
      <c r="AN563" s="168"/>
      <c r="AO563" s="184"/>
      <c r="AP563" s="184"/>
      <c r="AQ563" s="184"/>
      <c r="AR563" s="184"/>
      <c r="AT563" s="178">
        <v>45</v>
      </c>
      <c r="AU563" s="179" t="str">
        <f t="shared" si="34"/>
        <v/>
      </c>
      <c r="AV563" s="180" t="str">
        <f t="shared" si="37"/>
        <v/>
      </c>
      <c r="AW563" s="221"/>
      <c r="AZ563" s="75"/>
      <c r="BA563" s="75"/>
      <c r="BB563" s="540"/>
    </row>
    <row r="564" spans="1:54" s="145" customFormat="1" ht="28.15" hidden="1" customHeight="1">
      <c r="A564" s="184"/>
      <c r="B564" s="184" t="s">
        <v>905</v>
      </c>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204" t="s">
        <v>430</v>
      </c>
      <c r="AF564" s="205" t="s">
        <v>391</v>
      </c>
      <c r="AG564" s="194"/>
      <c r="AH564" s="194"/>
      <c r="AI564" s="195"/>
      <c r="AJ564" s="184"/>
      <c r="AK564" s="184"/>
      <c r="AL564" s="184"/>
      <c r="AM564" s="168"/>
      <c r="AN564" s="168"/>
      <c r="AO564" s="184"/>
      <c r="AP564" s="184"/>
      <c r="AQ564" s="184"/>
      <c r="AR564" s="184"/>
      <c r="AT564" s="178">
        <v>46</v>
      </c>
      <c r="AU564" s="179" t="str">
        <f t="shared" si="34"/>
        <v/>
      </c>
      <c r="AV564" s="180" t="str">
        <f t="shared" si="37"/>
        <v/>
      </c>
      <c r="AW564" s="221"/>
      <c r="AZ564" s="75"/>
      <c r="BA564" s="75"/>
      <c r="BB564" s="540"/>
    </row>
    <row r="565" spans="1:54" s="145" customFormat="1" ht="28.15" hidden="1" customHeight="1">
      <c r="A565" s="184"/>
      <c r="B565" s="184" t="s">
        <v>906</v>
      </c>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204" t="s">
        <v>392</v>
      </c>
      <c r="AF565" s="205" t="s">
        <v>393</v>
      </c>
      <c r="AG565" s="204"/>
      <c r="AH565" s="194"/>
      <c r="AI565" s="195"/>
      <c r="AJ565" s="184"/>
      <c r="AK565" s="184"/>
      <c r="AL565" s="184"/>
      <c r="AM565" s="168"/>
      <c r="AN565" s="168"/>
      <c r="AO565" s="184"/>
      <c r="AP565" s="184"/>
      <c r="AQ565" s="184"/>
      <c r="AR565" s="184"/>
      <c r="AT565" s="178">
        <v>47</v>
      </c>
      <c r="AU565" s="179" t="str">
        <f t="shared" si="34"/>
        <v/>
      </c>
      <c r="AV565" s="180" t="str">
        <f t="shared" si="37"/>
        <v/>
      </c>
      <c r="AW565" s="221"/>
      <c r="AZ565" s="75"/>
      <c r="BA565" s="75"/>
      <c r="BB565" s="540"/>
    </row>
    <row r="566" spans="1:54" s="147" customFormat="1" ht="28.15" hidden="1" customHeight="1">
      <c r="A566" s="203"/>
      <c r="B566" s="203"/>
      <c r="C566" s="203"/>
      <c r="D566" s="203"/>
      <c r="E566" s="203"/>
      <c r="F566" s="203"/>
      <c r="G566" s="203"/>
      <c r="H566" s="203"/>
      <c r="I566" s="184"/>
      <c r="J566" s="203"/>
      <c r="K566" s="203"/>
      <c r="L566" s="203"/>
      <c r="M566" s="203"/>
      <c r="N566" s="203"/>
      <c r="O566" s="203"/>
      <c r="P566" s="203"/>
      <c r="Q566" s="203"/>
      <c r="R566" s="203"/>
      <c r="S566" s="203"/>
      <c r="T566" s="203"/>
      <c r="U566" s="203"/>
      <c r="V566" s="203"/>
      <c r="W566" s="203"/>
      <c r="X566" s="203"/>
      <c r="Y566" s="203"/>
      <c r="Z566" s="203"/>
      <c r="AA566" s="203"/>
      <c r="AB566" s="203"/>
      <c r="AC566" s="203"/>
      <c r="AD566" s="203"/>
      <c r="AE566" s="204" t="s">
        <v>431</v>
      </c>
      <c r="AF566" s="205" t="s">
        <v>1317</v>
      </c>
      <c r="AG566" s="204"/>
      <c r="AH566" s="204"/>
      <c r="AI566" s="205"/>
      <c r="AJ566" s="203"/>
      <c r="AK566" s="203"/>
      <c r="AL566" s="203"/>
      <c r="AM566" s="157"/>
      <c r="AN566" s="157"/>
      <c r="AO566" s="203"/>
      <c r="AP566" s="203"/>
      <c r="AQ566" s="184"/>
      <c r="AR566" s="184"/>
      <c r="AS566" s="148"/>
      <c r="AT566" s="178">
        <v>48</v>
      </c>
      <c r="AU566" s="179" t="str">
        <f t="shared" si="34"/>
        <v/>
      </c>
      <c r="AV566" s="180" t="str">
        <f t="shared" si="37"/>
        <v/>
      </c>
      <c r="AW566" s="222"/>
      <c r="AX566" s="148"/>
      <c r="AY566" s="148"/>
      <c r="AZ566" s="75"/>
      <c r="BA566" s="75"/>
      <c r="BB566" s="534"/>
    </row>
    <row r="567" spans="1:54" s="147" customFormat="1" ht="28.15" hidden="1" customHeight="1">
      <c r="A567" s="203"/>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c r="AA567" s="203"/>
      <c r="AB567" s="203"/>
      <c r="AC567" s="203"/>
      <c r="AD567" s="203"/>
      <c r="AE567" s="206" t="s">
        <v>432</v>
      </c>
      <c r="AF567" s="207" t="s">
        <v>394</v>
      </c>
      <c r="AG567" s="206"/>
      <c r="AH567" s="206"/>
      <c r="AI567" s="207"/>
      <c r="AJ567" s="203"/>
      <c r="AK567" s="203"/>
      <c r="AL567" s="203"/>
      <c r="AM567" s="157"/>
      <c r="AN567" s="157"/>
      <c r="AO567" s="203"/>
      <c r="AP567" s="203"/>
      <c r="AQ567" s="184"/>
      <c r="AR567" s="184"/>
      <c r="AS567" s="148"/>
      <c r="AT567" s="178">
        <v>49</v>
      </c>
      <c r="AU567" s="179" t="str">
        <f t="shared" si="34"/>
        <v/>
      </c>
      <c r="AV567" s="180" t="str">
        <f t="shared" si="37"/>
        <v/>
      </c>
      <c r="AW567" s="222"/>
      <c r="AX567" s="148"/>
      <c r="AY567" s="148"/>
      <c r="AZ567" s="75"/>
      <c r="BA567" s="75"/>
      <c r="BB567" s="534"/>
    </row>
    <row r="568" spans="1:54" s="147" customFormat="1" ht="28.15" customHeight="1">
      <c r="A568" s="203"/>
      <c r="B568" s="203"/>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c r="AA568" s="203"/>
      <c r="AB568" s="203"/>
      <c r="AC568" s="203"/>
      <c r="AD568" s="203"/>
      <c r="AE568" s="203"/>
      <c r="AF568" s="203"/>
      <c r="AG568" s="156"/>
      <c r="AH568" s="156"/>
      <c r="AI568" s="156"/>
      <c r="AJ568" s="203"/>
      <c r="AK568" s="203"/>
      <c r="AL568" s="203"/>
      <c r="AM568" s="157"/>
      <c r="AN568" s="157"/>
      <c r="AO568" s="203"/>
      <c r="AP568" s="203"/>
      <c r="AQ568" s="184"/>
      <c r="AR568" s="184"/>
      <c r="AS568" s="148"/>
      <c r="AT568" s="178">
        <v>50</v>
      </c>
      <c r="AU568" s="179" t="str">
        <f t="shared" si="34"/>
        <v/>
      </c>
      <c r="AV568" s="180" t="str">
        <f t="shared" si="37"/>
        <v/>
      </c>
      <c r="AW568" s="222"/>
      <c r="AX568" s="148"/>
      <c r="AY568" s="148"/>
      <c r="AZ568" s="75"/>
      <c r="BA568" s="75"/>
      <c r="BB568" s="534"/>
    </row>
    <row r="569" spans="1:54" s="147" customFormat="1" ht="28.15" customHeight="1">
      <c r="A569" s="203"/>
      <c r="B569" s="203"/>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c r="AA569" s="203"/>
      <c r="AB569" s="203"/>
      <c r="AC569" s="203"/>
      <c r="AD569" s="203"/>
      <c r="AE569" s="203"/>
      <c r="AF569" s="203"/>
      <c r="AG569" s="156"/>
      <c r="AH569" s="156"/>
      <c r="AI569" s="156"/>
      <c r="AJ569" s="203"/>
      <c r="AK569" s="203"/>
      <c r="AL569" s="203"/>
      <c r="AM569" s="157"/>
      <c r="AN569" s="157"/>
      <c r="AO569" s="203"/>
      <c r="AP569" s="203"/>
      <c r="AQ569" s="184"/>
      <c r="AR569" s="184"/>
      <c r="AS569" s="148"/>
      <c r="AT569" s="178">
        <v>51</v>
      </c>
      <c r="AU569" s="179" t="str">
        <f t="shared" si="34"/>
        <v/>
      </c>
      <c r="AV569" s="180" t="str">
        <f t="shared" si="37"/>
        <v/>
      </c>
      <c r="AW569" s="222"/>
      <c r="AX569" s="148"/>
      <c r="AY569" s="148"/>
      <c r="AZ569" s="75"/>
      <c r="BA569" s="75"/>
      <c r="BB569" s="534"/>
    </row>
    <row r="570" spans="1:54" s="147" customFormat="1" ht="28.15" customHeight="1">
      <c r="A570" s="203"/>
      <c r="B570" s="203"/>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c r="AA570" s="203"/>
      <c r="AB570" s="203"/>
      <c r="AC570" s="203"/>
      <c r="AD570" s="203"/>
      <c r="AE570" s="27"/>
      <c r="AF570" s="27"/>
      <c r="AG570" s="203"/>
      <c r="AH570" s="203"/>
      <c r="AI570" s="203"/>
      <c r="AJ570" s="203"/>
      <c r="AK570" s="203"/>
      <c r="AL570" s="203"/>
      <c r="AM570" s="203"/>
      <c r="AN570" s="203"/>
      <c r="AO570" s="157"/>
      <c r="AP570" s="157"/>
      <c r="AQ570" s="184"/>
      <c r="AR570" s="184"/>
      <c r="AS570" s="148"/>
      <c r="AT570" s="178">
        <v>52</v>
      </c>
      <c r="AU570" s="179" t="str">
        <f t="shared" si="34"/>
        <v/>
      </c>
      <c r="AV570" s="180" t="str">
        <f t="shared" si="37"/>
        <v/>
      </c>
      <c r="AW570" s="222"/>
      <c r="AX570" s="148"/>
      <c r="AY570" s="148"/>
      <c r="AZ570" s="75"/>
      <c r="BA570" s="75"/>
      <c r="BB570" s="534"/>
    </row>
    <row r="571" spans="1:54" s="147" customFormat="1" ht="28.15" customHeight="1">
      <c r="A571" s="203"/>
      <c r="B571" s="203"/>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c r="AA571" s="203"/>
      <c r="AB571" s="203"/>
      <c r="AC571" s="203"/>
      <c r="AD571" s="203"/>
      <c r="AE571" s="27"/>
      <c r="AF571" s="27"/>
      <c r="AG571" s="27"/>
      <c r="AH571" s="203"/>
      <c r="AI571" s="203"/>
      <c r="AJ571" s="203"/>
      <c r="AK571" s="203"/>
      <c r="AL571" s="203"/>
      <c r="AM571" s="203"/>
      <c r="AN571" s="203"/>
      <c r="AO571" s="157"/>
      <c r="AP571" s="157"/>
      <c r="AQ571" s="184"/>
      <c r="AR571" s="184"/>
      <c r="AS571" s="148"/>
      <c r="AT571" s="181" t="s">
        <v>1001</v>
      </c>
      <c r="AU571" s="182" t="str">
        <f>CONCATENATE(AV553,AV554,AV555,AV556,AV557,AV558,AV559,AV560,AV561,AV562,AV563,AV564,AV565,AV566,AV567,AV568,AV569,AV570)</f>
        <v/>
      </c>
      <c r="AV571" s="183"/>
      <c r="AW571" s="222"/>
      <c r="AX571" s="148"/>
      <c r="AY571" s="148"/>
      <c r="AZ571" s="75"/>
      <c r="BA571" s="75"/>
      <c r="BB571" s="534"/>
    </row>
    <row r="572" spans="1:54" ht="28.15" customHeight="1">
      <c r="I572" s="203"/>
    </row>
  </sheetData>
  <sheetProtection algorithmName="SHA-512" hashValue="00/UhNg0ux6ABpTHICPWpdw7oJxZNXC5V47MdZOGlzr1/iVG3pAv5FSLJM+1r3NpOKJ3ba3Qye8E+cMet5FP4g==" saltValue="79wZoGVFhG5fHBPC43AvZQ==" spinCount="100000" sheet="1" selectLockedCells="1"/>
  <autoFilter ref="AX231:BA362"/>
  <dataConsolidate/>
  <mergeCells count="849">
    <mergeCell ref="N341:AA341"/>
    <mergeCell ref="AB339:AM339"/>
    <mergeCell ref="N339:AA339"/>
    <mergeCell ref="N342:AA342"/>
    <mergeCell ref="N343:AA343"/>
    <mergeCell ref="G349:M349"/>
    <mergeCell ref="N349:AA349"/>
    <mergeCell ref="AB349:AM349"/>
    <mergeCell ref="N348:AA348"/>
    <mergeCell ref="G347:M347"/>
    <mergeCell ref="AB347:AM347"/>
    <mergeCell ref="G344:M344"/>
    <mergeCell ref="AB344:AM344"/>
    <mergeCell ref="G345:M345"/>
    <mergeCell ref="AB345:AM345"/>
    <mergeCell ref="AB341:AM341"/>
    <mergeCell ref="L478:P478"/>
    <mergeCell ref="G343:M343"/>
    <mergeCell ref="G339:M339"/>
    <mergeCell ref="F466:AB466"/>
    <mergeCell ref="AB352:AM353"/>
    <mergeCell ref="N354:AA354"/>
    <mergeCell ref="AB361:AM361"/>
    <mergeCell ref="G350:M350"/>
    <mergeCell ref="AB350:AM350"/>
    <mergeCell ref="G362:M362"/>
    <mergeCell ref="C429:AN430"/>
    <mergeCell ref="B389:K394"/>
    <mergeCell ref="N362:AA362"/>
    <mergeCell ref="AB362:AM362"/>
    <mergeCell ref="N364:AO364"/>
    <mergeCell ref="E420:Q420"/>
    <mergeCell ref="E421:Q421"/>
    <mergeCell ref="B412:K416"/>
    <mergeCell ref="G342:M342"/>
    <mergeCell ref="AB342:AM342"/>
    <mergeCell ref="L434:AL437"/>
    <mergeCell ref="B434:K437"/>
    <mergeCell ref="F464:AB464"/>
    <mergeCell ref="AB343:AM343"/>
    <mergeCell ref="C462:E462"/>
    <mergeCell ref="G338:M338"/>
    <mergeCell ref="G348:M348"/>
    <mergeCell ref="B187:K188"/>
    <mergeCell ref="AB348:AM348"/>
    <mergeCell ref="L200:U200"/>
    <mergeCell ref="L486:P486"/>
    <mergeCell ref="G239:M239"/>
    <mergeCell ref="AF227:AM227"/>
    <mergeCell ref="AB230:AM231"/>
    <mergeCell ref="N232:AA233"/>
    <mergeCell ref="B232:D233"/>
    <mergeCell ref="B234:D241"/>
    <mergeCell ref="AB237:AM237"/>
    <mergeCell ref="G241:M241"/>
    <mergeCell ref="AB234:AM234"/>
    <mergeCell ref="N240:AA240"/>
    <mergeCell ref="N237:AA237"/>
    <mergeCell ref="N230:AA231"/>
    <mergeCell ref="AB254:AM254"/>
    <mergeCell ref="G255:M255"/>
    <mergeCell ref="AB256:AM256"/>
    <mergeCell ref="N344:AA344"/>
    <mergeCell ref="N345:AA345"/>
    <mergeCell ref="B488:K488"/>
    <mergeCell ref="B474:AO474"/>
    <mergeCell ref="N332:AA332"/>
    <mergeCell ref="G356:M356"/>
    <mergeCell ref="AB356:AM356"/>
    <mergeCell ref="G359:M359"/>
    <mergeCell ref="N359:AA359"/>
    <mergeCell ref="G337:M337"/>
    <mergeCell ref="N333:AA333"/>
    <mergeCell ref="N347:AA347"/>
    <mergeCell ref="X381:AA381"/>
    <mergeCell ref="X382:AA382"/>
    <mergeCell ref="M380:AL380"/>
    <mergeCell ref="M379:AL379"/>
    <mergeCell ref="C371:AL371"/>
    <mergeCell ref="B373:K374"/>
    <mergeCell ref="N374:O374"/>
    <mergeCell ref="L480:P480"/>
    <mergeCell ref="L482:P482"/>
    <mergeCell ref="C468:I468"/>
    <mergeCell ref="J468:AO468"/>
    <mergeCell ref="AC463:AP463"/>
    <mergeCell ref="AC465:AP465"/>
    <mergeCell ref="AC462:AL462"/>
    <mergeCell ref="J516:Z516"/>
    <mergeCell ref="S421:AL428"/>
    <mergeCell ref="E427:Q427"/>
    <mergeCell ref="E428:Q428"/>
    <mergeCell ref="E441:Q441"/>
    <mergeCell ref="E442:Q442"/>
    <mergeCell ref="E425:Q425"/>
    <mergeCell ref="E426:Q426"/>
    <mergeCell ref="AI441:AO450"/>
    <mergeCell ref="C432:AA432"/>
    <mergeCell ref="C454:AA454"/>
    <mergeCell ref="S444:T444"/>
    <mergeCell ref="S445:T445"/>
    <mergeCell ref="S440:T440"/>
    <mergeCell ref="AH454:AJ454"/>
    <mergeCell ref="E447:Q447"/>
    <mergeCell ref="E443:Q443"/>
    <mergeCell ref="B484:K484"/>
    <mergeCell ref="A472:B472"/>
    <mergeCell ref="C472:I472"/>
    <mergeCell ref="J472:AO472"/>
    <mergeCell ref="C464:E464"/>
    <mergeCell ref="AC464:AL464"/>
    <mergeCell ref="B482:K482"/>
    <mergeCell ref="N238:AA238"/>
    <mergeCell ref="AB239:AM239"/>
    <mergeCell ref="N241:AA241"/>
    <mergeCell ref="AB241:AM241"/>
    <mergeCell ref="B480:K480"/>
    <mergeCell ref="V227:AC227"/>
    <mergeCell ref="V225:AC225"/>
    <mergeCell ref="G234:M234"/>
    <mergeCell ref="N234:AA234"/>
    <mergeCell ref="L228:S228"/>
    <mergeCell ref="V228:AC228"/>
    <mergeCell ref="L227:S227"/>
    <mergeCell ref="B227:I227"/>
    <mergeCell ref="N331:AA331"/>
    <mergeCell ref="F321:F322"/>
    <mergeCell ref="N314:AA314"/>
    <mergeCell ref="N324:AA325"/>
    <mergeCell ref="G321:M322"/>
    <mergeCell ref="G240:M240"/>
    <mergeCell ref="G288:M288"/>
    <mergeCell ref="N313:AA313"/>
    <mergeCell ref="G270:M270"/>
    <mergeCell ref="F463:AB463"/>
    <mergeCell ref="F467:AB467"/>
    <mergeCell ref="G258:M258"/>
    <mergeCell ref="G254:M254"/>
    <mergeCell ref="N256:AA256"/>
    <mergeCell ref="G257:M257"/>
    <mergeCell ref="AC466:AL466"/>
    <mergeCell ref="L394:O394"/>
    <mergeCell ref="G332:M332"/>
    <mergeCell ref="AB332:AM332"/>
    <mergeCell ref="G333:M333"/>
    <mergeCell ref="AB333:AM333"/>
    <mergeCell ref="G335:M335"/>
    <mergeCell ref="E423:Q423"/>
    <mergeCell ref="AB338:AM338"/>
    <mergeCell ref="N335:AA335"/>
    <mergeCell ref="S441:T441"/>
    <mergeCell ref="S442:T442"/>
    <mergeCell ref="L459:AP459"/>
    <mergeCell ref="S449:T449"/>
    <mergeCell ref="S448:T448"/>
    <mergeCell ref="E448:Q448"/>
    <mergeCell ref="S443:T443"/>
    <mergeCell ref="C451:AN452"/>
    <mergeCell ref="C447:D447"/>
    <mergeCell ref="S419:AL420"/>
    <mergeCell ref="B230:D230"/>
    <mergeCell ref="A468:B468"/>
    <mergeCell ref="M476:AL476"/>
    <mergeCell ref="R486:T486"/>
    <mergeCell ref="L194:U194"/>
    <mergeCell ref="C466:E466"/>
    <mergeCell ref="L185:U185"/>
    <mergeCell ref="B183:K185"/>
    <mergeCell ref="C461:E461"/>
    <mergeCell ref="F461:AB461"/>
    <mergeCell ref="F462:AB462"/>
    <mergeCell ref="C446:D446"/>
    <mergeCell ref="B460:AL460"/>
    <mergeCell ref="S446:T446"/>
    <mergeCell ref="S447:T447"/>
    <mergeCell ref="AC461:AL461"/>
    <mergeCell ref="G243:M243"/>
    <mergeCell ref="N243:AA243"/>
    <mergeCell ref="L208:AL208"/>
    <mergeCell ref="B208:K209"/>
    <mergeCell ref="B211:K212"/>
    <mergeCell ref="B202:K206"/>
    <mergeCell ref="L209:N209"/>
    <mergeCell ref="F465:AB465"/>
    <mergeCell ref="B179:N179"/>
    <mergeCell ref="B193:K194"/>
    <mergeCell ref="A214:B214"/>
    <mergeCell ref="C214:I214"/>
    <mergeCell ref="L202:AL205"/>
    <mergeCell ref="L211:AL211"/>
    <mergeCell ref="L206:U206"/>
    <mergeCell ref="L212:AL212"/>
    <mergeCell ref="B175:K175"/>
    <mergeCell ref="B180:K181"/>
    <mergeCell ref="J515:AI515"/>
    <mergeCell ref="J505:Z505"/>
    <mergeCell ref="J506:Z506"/>
    <mergeCell ref="J507:Z507"/>
    <mergeCell ref="A494:AO501"/>
    <mergeCell ref="A490:B490"/>
    <mergeCell ref="C490:AO490"/>
    <mergeCell ref="J511:Z511"/>
    <mergeCell ref="J512:Z512"/>
    <mergeCell ref="J508:Z508"/>
    <mergeCell ref="J509:Z509"/>
    <mergeCell ref="J510:Z510"/>
    <mergeCell ref="L484:P484"/>
    <mergeCell ref="B486:K486"/>
    <mergeCell ref="J513:Z513"/>
    <mergeCell ref="J514:Z514"/>
    <mergeCell ref="L488:P488"/>
    <mergeCell ref="B133:K133"/>
    <mergeCell ref="A49:B49"/>
    <mergeCell ref="C49:I49"/>
    <mergeCell ref="AC467:AP467"/>
    <mergeCell ref="B228:I228"/>
    <mergeCell ref="F232:F233"/>
    <mergeCell ref="F231:M231"/>
    <mergeCell ref="R141:X141"/>
    <mergeCell ref="B148:U148"/>
    <mergeCell ref="B149:K152"/>
    <mergeCell ref="T152:U152"/>
    <mergeCell ref="B154:K154"/>
    <mergeCell ref="B196:K200"/>
    <mergeCell ref="L190:AL190"/>
    <mergeCell ref="L188:U188"/>
    <mergeCell ref="L191:U191"/>
    <mergeCell ref="B190:K191"/>
    <mergeCell ref="L196:AL199"/>
    <mergeCell ref="B177:K177"/>
    <mergeCell ref="B3:AN3"/>
    <mergeCell ref="B4:AO4"/>
    <mergeCell ref="J164:AO164"/>
    <mergeCell ref="L65:P65"/>
    <mergeCell ref="B62:K65"/>
    <mergeCell ref="M62:AL62"/>
    <mergeCell ref="M63:AL63"/>
    <mergeCell ref="M64:AL64"/>
    <mergeCell ref="Q130:U130"/>
    <mergeCell ref="A143:B143"/>
    <mergeCell ref="L139:N139"/>
    <mergeCell ref="L141:N141"/>
    <mergeCell ref="B145:K145"/>
    <mergeCell ref="O145:P145"/>
    <mergeCell ref="J143:AO143"/>
    <mergeCell ref="B127:K127"/>
    <mergeCell ref="L127:O127"/>
    <mergeCell ref="Q127:U127"/>
    <mergeCell ref="W127:AA127"/>
    <mergeCell ref="C164:I164"/>
    <mergeCell ref="B157:K157"/>
    <mergeCell ref="B155:K155"/>
    <mergeCell ref="W158:AA158"/>
    <mergeCell ref="A164:B164"/>
    <mergeCell ref="B231:D231"/>
    <mergeCell ref="AB238:AM238"/>
    <mergeCell ref="T169:U169"/>
    <mergeCell ref="AB236:AM236"/>
    <mergeCell ref="F230:M230"/>
    <mergeCell ref="Y141:Z141"/>
    <mergeCell ref="AF228:AM228"/>
    <mergeCell ref="J214:AO214"/>
    <mergeCell ref="B178:K178"/>
    <mergeCell ref="B218:K219"/>
    <mergeCell ref="AB235:AM235"/>
    <mergeCell ref="G236:M236"/>
    <mergeCell ref="G237:M237"/>
    <mergeCell ref="Z169:AN169"/>
    <mergeCell ref="B171:K173"/>
    <mergeCell ref="Q175:R175"/>
    <mergeCell ref="A216:AO216"/>
    <mergeCell ref="L193:AL193"/>
    <mergeCell ref="L180:AL180"/>
    <mergeCell ref="L181:U181"/>
    <mergeCell ref="L178:N178"/>
    <mergeCell ref="L187:AL187"/>
    <mergeCell ref="L177:AL177"/>
    <mergeCell ref="L183:AL184"/>
    <mergeCell ref="G253:M253"/>
    <mergeCell ref="N253:AA253"/>
    <mergeCell ref="AB253:AM253"/>
    <mergeCell ref="AB255:AM255"/>
    <mergeCell ref="B51:K51"/>
    <mergeCell ref="L126:AL126"/>
    <mergeCell ref="AC124:AD124"/>
    <mergeCell ref="L124:S124"/>
    <mergeCell ref="B169:K169"/>
    <mergeCell ref="L171:AL172"/>
    <mergeCell ref="T175:U175"/>
    <mergeCell ref="L136:AL137"/>
    <mergeCell ref="L161:AL162"/>
    <mergeCell ref="O147:AO147"/>
    <mergeCell ref="AB155:AO155"/>
    <mergeCell ref="AB158:AO158"/>
    <mergeCell ref="A166:AO167"/>
    <mergeCell ref="W175:X175"/>
    <mergeCell ref="W169:X169"/>
    <mergeCell ref="AM161:AO161"/>
    <mergeCell ref="M175:O175"/>
    <mergeCell ref="AC152:AD152"/>
    <mergeCell ref="B160:K162"/>
    <mergeCell ref="L160:AL160"/>
    <mergeCell ref="AM136:AO136"/>
    <mergeCell ref="Q169:R169"/>
    <mergeCell ref="T150:U150"/>
    <mergeCell ref="T151:U151"/>
    <mergeCell ref="L129:AL129"/>
    <mergeCell ref="L149:S151"/>
    <mergeCell ref="AB43:AO43"/>
    <mergeCell ref="L43:O43"/>
    <mergeCell ref="Q43:U43"/>
    <mergeCell ref="W43:AA43"/>
    <mergeCell ref="L80:AL80"/>
    <mergeCell ref="L53:AL53"/>
    <mergeCell ref="L57:AL58"/>
    <mergeCell ref="C59:AL59"/>
    <mergeCell ref="L55:P55"/>
    <mergeCell ref="Q76:AL76"/>
    <mergeCell ref="B67:K67"/>
    <mergeCell ref="L67:AL67"/>
    <mergeCell ref="L69:P69"/>
    <mergeCell ref="B153:AL153"/>
    <mergeCell ref="R82:AC82"/>
    <mergeCell ref="C75:P75"/>
    <mergeCell ref="Q75:AL75"/>
    <mergeCell ref="C73:AL73"/>
    <mergeCell ref="J49:AO49"/>
    <mergeCell ref="AB29:AO29"/>
    <mergeCell ref="L32:O32"/>
    <mergeCell ref="B42:K42"/>
    <mergeCell ref="L42:AL42"/>
    <mergeCell ref="B40:K40"/>
    <mergeCell ref="L40:O40"/>
    <mergeCell ref="Q40:U40"/>
    <mergeCell ref="W40:AA40"/>
    <mergeCell ref="L29:O29"/>
    <mergeCell ref="B34:K34"/>
    <mergeCell ref="L34:AL34"/>
    <mergeCell ref="Y51:AO52"/>
    <mergeCell ref="B53:K53"/>
    <mergeCell ref="C55:K55"/>
    <mergeCell ref="C57:K58"/>
    <mergeCell ref="B45:K46"/>
    <mergeCell ref="L45:AL45"/>
    <mergeCell ref="L46:AL46"/>
    <mergeCell ref="B5:AO6"/>
    <mergeCell ref="B17:K17"/>
    <mergeCell ref="L17:AL17"/>
    <mergeCell ref="C20:I20"/>
    <mergeCell ref="J20:AO20"/>
    <mergeCell ref="A15:B15"/>
    <mergeCell ref="C15:AO15"/>
    <mergeCell ref="A20:B20"/>
    <mergeCell ref="B18:K18"/>
    <mergeCell ref="L18:AL18"/>
    <mergeCell ref="B28:K28"/>
    <mergeCell ref="B31:K31"/>
    <mergeCell ref="L31:AL31"/>
    <mergeCell ref="AB32:AO32"/>
    <mergeCell ref="B43:K43"/>
    <mergeCell ref="Q29:U29"/>
    <mergeCell ref="W29:AA29"/>
    <mergeCell ref="L92:AL92"/>
    <mergeCell ref="L101:AL101"/>
    <mergeCell ref="B112:K112"/>
    <mergeCell ref="B22:K22"/>
    <mergeCell ref="L22:AL22"/>
    <mergeCell ref="B23:K23"/>
    <mergeCell ref="L23:AL23"/>
    <mergeCell ref="L37:AL37"/>
    <mergeCell ref="Q32:U32"/>
    <mergeCell ref="W32:AA32"/>
    <mergeCell ref="B39:K39"/>
    <mergeCell ref="L39:AL39"/>
    <mergeCell ref="L25:AL25"/>
    <mergeCell ref="B26:K26"/>
    <mergeCell ref="L26:AL26"/>
    <mergeCell ref="B36:K36"/>
    <mergeCell ref="L36:AL36"/>
    <mergeCell ref="B37:K37"/>
    <mergeCell ref="AB40:AO40"/>
    <mergeCell ref="L28:AL28"/>
    <mergeCell ref="B29:K29"/>
    <mergeCell ref="C74:AL74"/>
    <mergeCell ref="B76:K76"/>
    <mergeCell ref="L76:P76"/>
    <mergeCell ref="L94:P94"/>
    <mergeCell ref="B115:K115"/>
    <mergeCell ref="T123:U123"/>
    <mergeCell ref="B121:K124"/>
    <mergeCell ref="B104:K104"/>
    <mergeCell ref="B102:K102"/>
    <mergeCell ref="L102:AL102"/>
    <mergeCell ref="L114:AL114"/>
    <mergeCell ref="B101:K101"/>
    <mergeCell ref="C96:K97"/>
    <mergeCell ref="L96:AL97"/>
    <mergeCell ref="C98:AL98"/>
    <mergeCell ref="V122:AL122"/>
    <mergeCell ref="C94:K94"/>
    <mergeCell ref="B119:K119"/>
    <mergeCell ref="L115:AL115"/>
    <mergeCell ref="L119:N119"/>
    <mergeCell ref="L108:AL108"/>
    <mergeCell ref="L112:N112"/>
    <mergeCell ref="B103:AL103"/>
    <mergeCell ref="AE124:AL124"/>
    <mergeCell ref="Q117:U117"/>
    <mergeCell ref="B77:K77"/>
    <mergeCell ref="L77:AL77"/>
    <mergeCell ref="N338:AA338"/>
    <mergeCell ref="B129:K129"/>
    <mergeCell ref="L132:AL132"/>
    <mergeCell ref="AB130:AO130"/>
    <mergeCell ref="L173:Q173"/>
    <mergeCell ref="L145:N145"/>
    <mergeCell ref="Q145:U145"/>
    <mergeCell ref="V149:AL149"/>
    <mergeCell ref="V150:AL150"/>
    <mergeCell ref="L147:N147"/>
    <mergeCell ref="V152:AB152"/>
    <mergeCell ref="AB232:AM233"/>
    <mergeCell ref="G232:M233"/>
    <mergeCell ref="G235:M235"/>
    <mergeCell ref="N235:AA235"/>
    <mergeCell ref="N236:AA236"/>
    <mergeCell ref="L135:AL135"/>
    <mergeCell ref="B135:K137"/>
    <mergeCell ref="V123:AL123"/>
    <mergeCell ref="V124:AB124"/>
    <mergeCell ref="L104:AL104"/>
    <mergeCell ref="C99:AL99"/>
    <mergeCell ref="A87:B87"/>
    <mergeCell ref="C100:P100"/>
    <mergeCell ref="Q100:AL100"/>
    <mergeCell ref="L79:AL79"/>
    <mergeCell ref="L107:AL107"/>
    <mergeCell ref="B80:K80"/>
    <mergeCell ref="AF226:AM226"/>
    <mergeCell ref="B225:I225"/>
    <mergeCell ref="L225:S225"/>
    <mergeCell ref="B226:I226"/>
    <mergeCell ref="L226:S226"/>
    <mergeCell ref="AF225:AM225"/>
    <mergeCell ref="L218:AL219"/>
    <mergeCell ref="B224:AD224"/>
    <mergeCell ref="C220:K220"/>
    <mergeCell ref="C221:K222"/>
    <mergeCell ref="L221:AL222"/>
    <mergeCell ref="L220:AL220"/>
    <mergeCell ref="V226:AC226"/>
    <mergeCell ref="T124:U124"/>
    <mergeCell ref="L105:AL105"/>
    <mergeCell ref="B107:K107"/>
    <mergeCell ref="B108:K108"/>
    <mergeCell ref="B92:K92"/>
    <mergeCell ref="G238:M238"/>
    <mergeCell ref="G357:M358"/>
    <mergeCell ref="F357:F358"/>
    <mergeCell ref="G354:M354"/>
    <mergeCell ref="C445:D445"/>
    <mergeCell ref="C421:D421"/>
    <mergeCell ref="C426:D426"/>
    <mergeCell ref="C427:D427"/>
    <mergeCell ref="C428:D428"/>
    <mergeCell ref="E424:Q424"/>
    <mergeCell ref="L408:O408"/>
    <mergeCell ref="N406:AL406"/>
    <mergeCell ref="N405:AL405"/>
    <mergeCell ref="C420:D420"/>
    <mergeCell ref="B396:K401"/>
    <mergeCell ref="L387:O387"/>
    <mergeCell ref="B319:D329"/>
    <mergeCell ref="B305:D305"/>
    <mergeCell ref="B301:D301"/>
    <mergeCell ref="G294:M294"/>
    <mergeCell ref="AB248:AM248"/>
    <mergeCell ref="G248:M248"/>
    <mergeCell ref="AB249:AM249"/>
    <mergeCell ref="AB252:AM252"/>
    <mergeCell ref="C442:D442"/>
    <mergeCell ref="C440:D440"/>
    <mergeCell ref="E440:K440"/>
    <mergeCell ref="C441:D441"/>
    <mergeCell ref="E422:Q422"/>
    <mergeCell ref="AB261:AM261"/>
    <mergeCell ref="N260:AA260"/>
    <mergeCell ref="N301:AA301"/>
    <mergeCell ref="N315:AA315"/>
    <mergeCell ref="N323:AA323"/>
    <mergeCell ref="AB308:AM308"/>
    <mergeCell ref="N305:AA305"/>
    <mergeCell ref="G328:M328"/>
    <mergeCell ref="AB324:AM325"/>
    <mergeCell ref="G327:M327"/>
    <mergeCell ref="F324:F325"/>
    <mergeCell ref="N303:AA303"/>
    <mergeCell ref="N304:AA304"/>
    <mergeCell ref="AB301:AM301"/>
    <mergeCell ref="N308:AA308"/>
    <mergeCell ref="AB313:AM313"/>
    <mergeCell ref="AB317:AM318"/>
    <mergeCell ref="B349:D350"/>
    <mergeCell ref="G361:M361"/>
    <mergeCell ref="C448:D448"/>
    <mergeCell ref="E445:Q445"/>
    <mergeCell ref="C443:D443"/>
    <mergeCell ref="B456:K458"/>
    <mergeCell ref="C453:AL453"/>
    <mergeCell ref="AC454:AF454"/>
    <mergeCell ref="E444:Q444"/>
    <mergeCell ref="C444:D444"/>
    <mergeCell ref="L456:AL456"/>
    <mergeCell ref="S450:T450"/>
    <mergeCell ref="E449:Q449"/>
    <mergeCell ref="E450:Q450"/>
    <mergeCell ref="C449:D449"/>
    <mergeCell ref="C450:D450"/>
    <mergeCell ref="E446:Q446"/>
    <mergeCell ref="L457:AL458"/>
    <mergeCell ref="G355:M355"/>
    <mergeCell ref="N360:AA360"/>
    <mergeCell ref="AB360:AM360"/>
    <mergeCell ref="B352:D353"/>
    <mergeCell ref="F352:F353"/>
    <mergeCell ref="G360:M360"/>
    <mergeCell ref="N350:AA350"/>
    <mergeCell ref="C431:AL431"/>
    <mergeCell ref="C422:D422"/>
    <mergeCell ref="C423:D423"/>
    <mergeCell ref="C424:D424"/>
    <mergeCell ref="C425:D425"/>
    <mergeCell ref="B354:D362"/>
    <mergeCell ref="L401:O401"/>
    <mergeCell ref="B403:K408"/>
    <mergeCell ref="A376:AO377"/>
    <mergeCell ref="N385:AL385"/>
    <mergeCell ref="L412:AL416"/>
    <mergeCell ref="C418:D418"/>
    <mergeCell ref="E418:K418"/>
    <mergeCell ref="B379:K380"/>
    <mergeCell ref="C365:AL365"/>
    <mergeCell ref="B382:K382"/>
    <mergeCell ref="L381:W381"/>
    <mergeCell ref="AB357:AM358"/>
    <mergeCell ref="N357:AA358"/>
    <mergeCell ref="C419:D419"/>
    <mergeCell ref="B367:M367"/>
    <mergeCell ref="N404:AL404"/>
    <mergeCell ref="L382:W382"/>
    <mergeCell ref="M407:AL407"/>
    <mergeCell ref="N390:AL391"/>
    <mergeCell ref="N392:AL393"/>
    <mergeCell ref="L396:AL396"/>
    <mergeCell ref="N397:AL398"/>
    <mergeCell ref="N399:AL400"/>
    <mergeCell ref="L403:AL403"/>
    <mergeCell ref="N361:AA361"/>
    <mergeCell ref="N352:AA353"/>
    <mergeCell ref="E419:Q419"/>
    <mergeCell ref="W374:AC374"/>
    <mergeCell ref="T374:V374"/>
    <mergeCell ref="G352:M353"/>
    <mergeCell ref="C366:AP366"/>
    <mergeCell ref="AB359:AM359"/>
    <mergeCell ref="N356:AA356"/>
    <mergeCell ref="B364:M364"/>
    <mergeCell ref="AB354:AM354"/>
    <mergeCell ref="C368:AL368"/>
    <mergeCell ref="A410:B410"/>
    <mergeCell ref="C410:I410"/>
    <mergeCell ref="J410:AO410"/>
    <mergeCell ref="N355:AA355"/>
    <mergeCell ref="AB355:AM355"/>
    <mergeCell ref="L374:M374"/>
    <mergeCell ref="L373:AL373"/>
    <mergeCell ref="B384:K387"/>
    <mergeCell ref="L384:AL384"/>
    <mergeCell ref="N386:AL386"/>
    <mergeCell ref="L389:AL389"/>
    <mergeCell ref="AM365:AO365"/>
    <mergeCell ref="B381:K381"/>
    <mergeCell ref="AB337:AM337"/>
    <mergeCell ref="AB327:AM327"/>
    <mergeCell ref="G326:M326"/>
    <mergeCell ref="G300:M300"/>
    <mergeCell ref="G312:M312"/>
    <mergeCell ref="AB312:AM312"/>
    <mergeCell ref="AB319:AM320"/>
    <mergeCell ref="N326:AA326"/>
    <mergeCell ref="G315:M315"/>
    <mergeCell ref="G308:M308"/>
    <mergeCell ref="G331:M331"/>
    <mergeCell ref="G313:M313"/>
    <mergeCell ref="AB329:AM329"/>
    <mergeCell ref="N329:AA329"/>
    <mergeCell ref="N321:AA322"/>
    <mergeCell ref="G329:M329"/>
    <mergeCell ref="G319:M320"/>
    <mergeCell ref="N319:AA320"/>
    <mergeCell ref="AB315:AM315"/>
    <mergeCell ref="AB305:AM305"/>
    <mergeCell ref="N336:AA336"/>
    <mergeCell ref="N337:AA337"/>
    <mergeCell ref="AB335:AM335"/>
    <mergeCell ref="G336:M336"/>
    <mergeCell ref="AB331:AM331"/>
    <mergeCell ref="AB336:AM336"/>
    <mergeCell ref="AB314:AM314"/>
    <mergeCell ref="AB300:AM300"/>
    <mergeCell ref="G307:M307"/>
    <mergeCell ref="L157:AL157"/>
    <mergeCell ref="B158:K158"/>
    <mergeCell ref="L158:O158"/>
    <mergeCell ref="Q158:U158"/>
    <mergeCell ref="B317:D318"/>
    <mergeCell ref="B303:D304"/>
    <mergeCell ref="B307:D308"/>
    <mergeCell ref="B309:D315"/>
    <mergeCell ref="B245:D245"/>
    <mergeCell ref="B247:D248"/>
    <mergeCell ref="N247:AA247"/>
    <mergeCell ref="AB240:AM240"/>
    <mergeCell ref="N239:AA239"/>
    <mergeCell ref="AB243:AM243"/>
    <mergeCell ref="AB247:AM247"/>
    <mergeCell ref="F244:F245"/>
    <mergeCell ref="G247:M247"/>
    <mergeCell ref="G244:M245"/>
    <mergeCell ref="N244:AA245"/>
    <mergeCell ref="P141:Q141"/>
    <mergeCell ref="AE152:AL152"/>
    <mergeCell ref="L130:O130"/>
    <mergeCell ref="V151:AL151"/>
    <mergeCell ref="B147:K147"/>
    <mergeCell ref="T149:U149"/>
    <mergeCell ref="L152:S152"/>
    <mergeCell ref="L155:O155"/>
    <mergeCell ref="Q155:U155"/>
    <mergeCell ref="L154:AL154"/>
    <mergeCell ref="C143:I143"/>
    <mergeCell ref="B130:K130"/>
    <mergeCell ref="L133:AL133"/>
    <mergeCell ref="A1:AO2"/>
    <mergeCell ref="A89:AO89"/>
    <mergeCell ref="A90:AO90"/>
    <mergeCell ref="L51:N51"/>
    <mergeCell ref="O51:P51"/>
    <mergeCell ref="R51:S51"/>
    <mergeCell ref="U51:V51"/>
    <mergeCell ref="B7:AM13"/>
    <mergeCell ref="L82:N82"/>
    <mergeCell ref="P82:Q82"/>
    <mergeCell ref="AD82:AE82"/>
    <mergeCell ref="L84:N84"/>
    <mergeCell ref="P85:Q85"/>
    <mergeCell ref="R85:X85"/>
    <mergeCell ref="B32:K32"/>
    <mergeCell ref="B25:K25"/>
    <mergeCell ref="B79:K79"/>
    <mergeCell ref="Q61:AL61"/>
    <mergeCell ref="C61:P61"/>
    <mergeCell ref="C60:AL60"/>
    <mergeCell ref="C69:K69"/>
    <mergeCell ref="C71:K72"/>
    <mergeCell ref="L71:AL72"/>
    <mergeCell ref="Y85:Z85"/>
    <mergeCell ref="P84:Q84"/>
    <mergeCell ref="W155:AA155"/>
    <mergeCell ref="R139:X139"/>
    <mergeCell ref="Y139:Z139"/>
    <mergeCell ref="W130:AA130"/>
    <mergeCell ref="B132:K132"/>
    <mergeCell ref="AB127:AO127"/>
    <mergeCell ref="B126:K126"/>
    <mergeCell ref="C87:AO87"/>
    <mergeCell ref="T122:U122"/>
    <mergeCell ref="L121:S123"/>
    <mergeCell ref="T121:U121"/>
    <mergeCell ref="O119:AO119"/>
    <mergeCell ref="A110:B110"/>
    <mergeCell ref="C110:I110"/>
    <mergeCell ref="B105:K105"/>
    <mergeCell ref="V121:AL121"/>
    <mergeCell ref="X116:AL116"/>
    <mergeCell ref="B117:K117"/>
    <mergeCell ref="L117:N117"/>
    <mergeCell ref="O117:P117"/>
    <mergeCell ref="J110:AO110"/>
    <mergeCell ref="B114:K114"/>
    <mergeCell ref="P139:Q139"/>
    <mergeCell ref="AB244:AM245"/>
    <mergeCell ref="B243:D244"/>
    <mergeCell ref="AB307:AM307"/>
    <mergeCell ref="AB309:AM311"/>
    <mergeCell ref="B299:D300"/>
    <mergeCell ref="AB250:AM250"/>
    <mergeCell ref="AB257:AM257"/>
    <mergeCell ref="N257:AA257"/>
    <mergeCell ref="AB259:AM259"/>
    <mergeCell ref="AB293:AM293"/>
    <mergeCell ref="G282:M282"/>
    <mergeCell ref="G272:M272"/>
    <mergeCell ref="N272:AA272"/>
    <mergeCell ref="AB288:AM289"/>
    <mergeCell ref="AB273:AM273"/>
    <mergeCell ref="AB297:AM297"/>
    <mergeCell ref="N283:AA286"/>
    <mergeCell ref="AB290:AM291"/>
    <mergeCell ref="N290:AA290"/>
    <mergeCell ref="G290:M290"/>
    <mergeCell ref="N289:AA289"/>
    <mergeCell ref="G262:M262"/>
    <mergeCell ref="AB263:AM263"/>
    <mergeCell ref="AB265:AM265"/>
    <mergeCell ref="B341:D342"/>
    <mergeCell ref="B347:D348"/>
    <mergeCell ref="B343:D345"/>
    <mergeCell ref="B337:D339"/>
    <mergeCell ref="B333:D333"/>
    <mergeCell ref="N291:AA291"/>
    <mergeCell ref="B290:D297"/>
    <mergeCell ref="N294:AA294"/>
    <mergeCell ref="N297:AA297"/>
    <mergeCell ref="G341:M341"/>
    <mergeCell ref="N328:AA328"/>
    <mergeCell ref="N327:AA327"/>
    <mergeCell ref="N299:AA299"/>
    <mergeCell ref="G297:M297"/>
    <mergeCell ref="F319:F320"/>
    <mergeCell ref="F309:F311"/>
    <mergeCell ref="G309:M311"/>
    <mergeCell ref="G303:M303"/>
    <mergeCell ref="G304:M304"/>
    <mergeCell ref="G305:M305"/>
    <mergeCell ref="G317:M318"/>
    <mergeCell ref="N317:AA318"/>
    <mergeCell ref="G293:M293"/>
    <mergeCell ref="G323:M323"/>
    <mergeCell ref="B335:D336"/>
    <mergeCell ref="AB258:AM258"/>
    <mergeCell ref="AB326:AM326"/>
    <mergeCell ref="AB323:AM323"/>
    <mergeCell ref="N312:AA312"/>
    <mergeCell ref="G324:M325"/>
    <mergeCell ref="G314:M314"/>
    <mergeCell ref="N307:AA307"/>
    <mergeCell ref="N261:AA261"/>
    <mergeCell ref="AB282:AM282"/>
    <mergeCell ref="N266:AA266"/>
    <mergeCell ref="AB280:AM280"/>
    <mergeCell ref="AB278:AM279"/>
    <mergeCell ref="AB262:AM262"/>
    <mergeCell ref="AB260:AM260"/>
    <mergeCell ref="N274:AA274"/>
    <mergeCell ref="B331:D332"/>
    <mergeCell ref="AB276:AM277"/>
    <mergeCell ref="AB272:AM272"/>
    <mergeCell ref="AB274:AM274"/>
    <mergeCell ref="N276:AA277"/>
    <mergeCell ref="B288:D289"/>
    <mergeCell ref="N280:AA280"/>
    <mergeCell ref="F278:F279"/>
    <mergeCell ref="AB270:AM270"/>
    <mergeCell ref="AB271:AM271"/>
    <mergeCell ref="N273:AA273"/>
    <mergeCell ref="N278:AA279"/>
    <mergeCell ref="AB281:AM281"/>
    <mergeCell ref="AB264:AM264"/>
    <mergeCell ref="G265:M265"/>
    <mergeCell ref="G280:M280"/>
    <mergeCell ref="G276:M277"/>
    <mergeCell ref="AB266:AM266"/>
    <mergeCell ref="G269:M269"/>
    <mergeCell ref="AB269:AM269"/>
    <mergeCell ref="G289:M289"/>
    <mergeCell ref="G292:M292"/>
    <mergeCell ref="G291:M291"/>
    <mergeCell ref="G301:M301"/>
    <mergeCell ref="N309:AA311"/>
    <mergeCell ref="N295:AA296"/>
    <mergeCell ref="G263:M263"/>
    <mergeCell ref="F295:F296"/>
    <mergeCell ref="G295:M296"/>
    <mergeCell ref="N270:AA270"/>
    <mergeCell ref="N288:AA288"/>
    <mergeCell ref="G283:M286"/>
    <mergeCell ref="B269:D270"/>
    <mergeCell ref="B271:D274"/>
    <mergeCell ref="G281:M281"/>
    <mergeCell ref="N269:AA269"/>
    <mergeCell ref="N282:AA282"/>
    <mergeCell ref="G271:M271"/>
    <mergeCell ref="N281:AA281"/>
    <mergeCell ref="F276:F277"/>
    <mergeCell ref="N271:AA271"/>
    <mergeCell ref="G278:M279"/>
    <mergeCell ref="B276:D277"/>
    <mergeCell ref="B278:D286"/>
    <mergeCell ref="G274:M274"/>
    <mergeCell ref="F283:F286"/>
    <mergeCell ref="J524:K524"/>
    <mergeCell ref="M169:O169"/>
    <mergeCell ref="N292:AA292"/>
    <mergeCell ref="N293:AA293"/>
    <mergeCell ref="AB294:AM294"/>
    <mergeCell ref="AB292:AM292"/>
    <mergeCell ref="AB295:AM296"/>
    <mergeCell ref="G299:M299"/>
    <mergeCell ref="N300:AA300"/>
    <mergeCell ref="AB299:AM299"/>
    <mergeCell ref="M477:AL477"/>
    <mergeCell ref="B476:K478"/>
    <mergeCell ref="R478:AL478"/>
    <mergeCell ref="B470:AO470"/>
    <mergeCell ref="AB303:AM303"/>
    <mergeCell ref="AB304:AM304"/>
    <mergeCell ref="AB328:AM328"/>
    <mergeCell ref="AB321:AM322"/>
    <mergeCell ref="G266:M266"/>
    <mergeCell ref="G267:M267"/>
    <mergeCell ref="AB267:AM267"/>
    <mergeCell ref="G273:M273"/>
    <mergeCell ref="AB283:AM286"/>
    <mergeCell ref="F317:F318"/>
    <mergeCell ref="B249:D250"/>
    <mergeCell ref="N248:AA248"/>
    <mergeCell ref="N265:AA265"/>
    <mergeCell ref="N254:AA254"/>
    <mergeCell ref="N255:AA255"/>
    <mergeCell ref="G260:M260"/>
    <mergeCell ref="G261:M261"/>
    <mergeCell ref="N264:AA264"/>
    <mergeCell ref="N262:AA262"/>
    <mergeCell ref="G264:M264"/>
    <mergeCell ref="B252:D253"/>
    <mergeCell ref="G249:M249"/>
    <mergeCell ref="N249:AA249"/>
    <mergeCell ref="G252:M252"/>
    <mergeCell ref="G256:M256"/>
    <mergeCell ref="G259:M259"/>
    <mergeCell ref="N258:AA258"/>
    <mergeCell ref="N259:AA259"/>
    <mergeCell ref="N252:AA252"/>
    <mergeCell ref="B254:D267"/>
    <mergeCell ref="N267:AA267"/>
    <mergeCell ref="G250:M250"/>
    <mergeCell ref="N250:AA250"/>
    <mergeCell ref="N263:AA263"/>
  </mergeCells>
  <phoneticPr fontId="20"/>
  <conditionalFormatting sqref="L26">
    <cfRule type="expression" priority="94">
      <formula>IF(L26="",#REF!)</formula>
    </cfRule>
  </conditionalFormatting>
  <conditionalFormatting sqref="A88:AO109 A143:AO156 A157:K157 AM157:AO157 A158:AO163 A87:C87 L157">
    <cfRule type="expression" dxfId="75" priority="90">
      <formula>$P$84="☑"</formula>
    </cfRule>
  </conditionalFormatting>
  <conditionalFormatting sqref="A472:AO488">
    <cfRule type="expression" dxfId="74" priority="87">
      <formula>$AT$387&lt;&gt;1</formula>
    </cfRule>
  </conditionalFormatting>
  <conditionalFormatting sqref="F232:AM241">
    <cfRule type="expression" dxfId="73" priority="86">
      <formula>$B$232&lt;&gt;"〇"</formula>
    </cfRule>
  </conditionalFormatting>
  <conditionalFormatting sqref="F269:AM274">
    <cfRule type="expression" dxfId="72" priority="85">
      <formula>$B$269&lt;&gt;"〇"</formula>
    </cfRule>
  </conditionalFormatting>
  <conditionalFormatting sqref="F243:AM245">
    <cfRule type="expression" dxfId="71" priority="84">
      <formula>$B$243&lt;&gt;"〇"</formula>
    </cfRule>
  </conditionalFormatting>
  <conditionalFormatting sqref="F247:AM250">
    <cfRule type="expression" dxfId="70" priority="83">
      <formula>$B$247&lt;&gt;"〇"</formula>
    </cfRule>
  </conditionalFormatting>
  <conditionalFormatting sqref="F252:AM267">
    <cfRule type="expression" dxfId="69" priority="82">
      <formula>$B$252&lt;&gt;"〇"</formula>
    </cfRule>
  </conditionalFormatting>
  <conditionalFormatting sqref="F276:AM276 F278:G278 F280:AM280 N278:AM278 F282:AM286 F281:N281 AB281:AM281">
    <cfRule type="expression" dxfId="68" priority="81">
      <formula>$B$276&lt;&gt;"〇"</formula>
    </cfRule>
  </conditionalFormatting>
  <conditionalFormatting sqref="F288:AM288 F290:AM290 F289:AA289 F292:AM297 F291:AA291">
    <cfRule type="expression" dxfId="67" priority="80">
      <formula>$B$288&lt;&gt;"〇"</formula>
    </cfRule>
  </conditionalFormatting>
  <conditionalFormatting sqref="F299:AM301">
    <cfRule type="expression" dxfId="66" priority="79">
      <formula>$B$299&lt;&gt;"〇"</formula>
    </cfRule>
  </conditionalFormatting>
  <conditionalFormatting sqref="F303:AM305">
    <cfRule type="expression" dxfId="65" priority="78">
      <formula>$B$303&lt;&gt;"〇"</formula>
    </cfRule>
  </conditionalFormatting>
  <conditionalFormatting sqref="F307:AM315">
    <cfRule type="expression" dxfId="64" priority="77">
      <formula>$B$307&lt;&gt;"〇"</formula>
    </cfRule>
  </conditionalFormatting>
  <conditionalFormatting sqref="F317:AM329">
    <cfRule type="expression" dxfId="63" priority="76">
      <formula>$B$317&lt;&gt;"〇"</formula>
    </cfRule>
  </conditionalFormatting>
  <conditionalFormatting sqref="F331:AM333">
    <cfRule type="expression" dxfId="62" priority="75">
      <formula>$B$331&lt;&gt;"〇"</formula>
    </cfRule>
  </conditionalFormatting>
  <conditionalFormatting sqref="F335:AM339">
    <cfRule type="expression" dxfId="61" priority="74">
      <formula>$B$335&lt;&gt;"〇"</formula>
    </cfRule>
  </conditionalFormatting>
  <conditionalFormatting sqref="F341:AM345">
    <cfRule type="expression" dxfId="60" priority="73">
      <formula>$B$341&lt;&gt;"〇"</formula>
    </cfRule>
  </conditionalFormatting>
  <conditionalFormatting sqref="F347:AM350">
    <cfRule type="expression" dxfId="59" priority="72">
      <formula>$B$347&lt;&gt;"〇"</formula>
    </cfRule>
  </conditionalFormatting>
  <conditionalFormatting sqref="F359:AM362 F352:AM357">
    <cfRule type="expression" dxfId="58" priority="71">
      <formula>$B$352&lt;&gt;"〇"</formula>
    </cfRule>
  </conditionalFormatting>
  <conditionalFormatting sqref="A370:AO371">
    <cfRule type="expression" dxfId="57" priority="68">
      <formula>$AT$362&lt;&gt;1</formula>
    </cfRule>
  </conditionalFormatting>
  <conditionalFormatting sqref="AB232:AM233">
    <cfRule type="expression" dxfId="56" priority="67">
      <formula>$AT$232=1</formula>
    </cfRule>
  </conditionalFormatting>
  <conditionalFormatting sqref="AB243:AM243">
    <cfRule type="expression" dxfId="55" priority="66">
      <formula>$AT$243=1</formula>
    </cfRule>
  </conditionalFormatting>
  <conditionalFormatting sqref="AB244:AM245">
    <cfRule type="expression" dxfId="54" priority="65">
      <formula>$AT$244=1</formula>
    </cfRule>
  </conditionalFormatting>
  <conditionalFormatting sqref="AB249:AM249">
    <cfRule type="expression" dxfId="53" priority="64">
      <formula>$AT$249=1</formula>
    </cfRule>
  </conditionalFormatting>
  <conditionalFormatting sqref="AB250:AM250">
    <cfRule type="expression" dxfId="52" priority="63">
      <formula>$AT$250=1</formula>
    </cfRule>
  </conditionalFormatting>
  <conditionalFormatting sqref="AB266:AM266">
    <cfRule type="expression" dxfId="51" priority="62">
      <formula>$AT$266=1</formula>
    </cfRule>
  </conditionalFormatting>
  <conditionalFormatting sqref="AB276:AM277">
    <cfRule type="expression" dxfId="50" priority="61">
      <formula>$AT$276=1</formula>
    </cfRule>
  </conditionalFormatting>
  <conditionalFormatting sqref="AB278:AM279">
    <cfRule type="expression" dxfId="49" priority="60">
      <formula>$AT$278=1</formula>
    </cfRule>
  </conditionalFormatting>
  <conditionalFormatting sqref="AB280:AM280">
    <cfRule type="expression" dxfId="48" priority="59">
      <formula>$AT280=1</formula>
    </cfRule>
  </conditionalFormatting>
  <conditionalFormatting sqref="AB281:AM281">
    <cfRule type="expression" dxfId="47" priority="58">
      <formula>$AT281=1</formula>
    </cfRule>
  </conditionalFormatting>
  <conditionalFormatting sqref="AB283:AM286">
    <cfRule type="expression" dxfId="46" priority="57">
      <formula>$AT$283=1</formula>
    </cfRule>
  </conditionalFormatting>
  <conditionalFormatting sqref="AB295:AM296">
    <cfRule type="expression" dxfId="45" priority="55">
      <formula>$AT295=1</formula>
    </cfRule>
  </conditionalFormatting>
  <conditionalFormatting sqref="AB290:AM290 AB288:AM288">
    <cfRule type="expression" dxfId="44" priority="54">
      <formula>OR($AT288=1,$AT289=1)</formula>
    </cfRule>
  </conditionalFormatting>
  <conditionalFormatting sqref="AB293:AM293">
    <cfRule type="expression" dxfId="43" priority="53">
      <formula>$AT293=1</formula>
    </cfRule>
  </conditionalFormatting>
  <conditionalFormatting sqref="AB294:AM294">
    <cfRule type="expression" dxfId="42" priority="52">
      <formula>$AT294=1</formula>
    </cfRule>
  </conditionalFormatting>
  <conditionalFormatting sqref="AB354:AM354">
    <cfRule type="expression" dxfId="41" priority="51">
      <formula>$AT354=1</formula>
    </cfRule>
  </conditionalFormatting>
  <conditionalFormatting sqref="AB357:AM357">
    <cfRule type="expression" dxfId="40" priority="50">
      <formula>$AT357=1</formula>
    </cfRule>
  </conditionalFormatting>
  <conditionalFormatting sqref="B299:D301">
    <cfRule type="expression" dxfId="39" priority="40">
      <formula>AND(COUNTIF($B$232:$D$362,"〇")&gt;=5,$B$299&lt;&gt;"〇")</formula>
    </cfRule>
  </conditionalFormatting>
  <conditionalFormatting sqref="B303:D305">
    <cfRule type="expression" dxfId="38" priority="39">
      <formula>AND(COUNTIF($B$232:$D$362,"〇")&gt;=5,$B$303&lt;&gt;"〇")</formula>
    </cfRule>
  </conditionalFormatting>
  <conditionalFormatting sqref="B307:D315">
    <cfRule type="expression" dxfId="37" priority="38">
      <formula>AND(COUNTIF($B$232:$D$362,"〇")&gt;=5,$B$307&lt;&gt;"〇")</formula>
    </cfRule>
  </conditionalFormatting>
  <conditionalFormatting sqref="B317:D329">
    <cfRule type="expression" dxfId="36" priority="37">
      <formula>AND(COUNTIF($B$232:$D$362,"〇")&gt;=5,$B$317&lt;&gt;"〇")</formula>
    </cfRule>
  </conditionalFormatting>
  <conditionalFormatting sqref="B331:D333">
    <cfRule type="expression" dxfId="35" priority="36">
      <formula>AND(COUNTIF($B$232:$D$362,"〇")&gt;=5,$B$331&lt;&gt;"〇")</formula>
    </cfRule>
  </conditionalFormatting>
  <conditionalFormatting sqref="B335:D339">
    <cfRule type="expression" dxfId="34" priority="35">
      <formula>AND(COUNTIF($B$232:$D$362,"〇")&gt;=5,$B$335&lt;&gt;"〇")</formula>
    </cfRule>
  </conditionalFormatting>
  <conditionalFormatting sqref="B341:D345">
    <cfRule type="expression" dxfId="33" priority="34">
      <formula>AND(COUNTIF($B$232:$D$362,"〇")&gt;=5,$B$341&lt;&gt;"〇")</formula>
    </cfRule>
  </conditionalFormatting>
  <conditionalFormatting sqref="B347:D350">
    <cfRule type="expression" dxfId="32" priority="33">
      <formula>AND(COUNTIF($B$232:$D$362,"〇")&gt;=5,$B$347&lt;&gt;"〇")</formula>
    </cfRule>
  </conditionalFormatting>
  <conditionalFormatting sqref="B352:D362">
    <cfRule type="expression" dxfId="31" priority="32">
      <formula>AND(COUNTIF($B$232:$D$362,"〇")&gt;=5,$B$352&lt;&gt;"〇")</formula>
    </cfRule>
  </conditionalFormatting>
  <conditionalFormatting sqref="B232:D241">
    <cfRule type="expression" dxfId="30" priority="97">
      <formula>AND(COUNTIF($B$232:$D$362,"〇")&gt;=5,$B$232&lt;&gt;"〇")</formula>
    </cfRule>
  </conditionalFormatting>
  <conditionalFormatting sqref="B269:D274">
    <cfRule type="expression" dxfId="29" priority="98">
      <formula>AND(COUNTIF($B$232:$D$362,"〇")&gt;=5,$B$269&lt;&gt;"〇")</formula>
    </cfRule>
  </conditionalFormatting>
  <conditionalFormatting sqref="B243:D245">
    <cfRule type="expression" dxfId="28" priority="99">
      <formula>AND(COUNTIF($B$232:$D$362,"〇")&gt;=5,$B$243&lt;&gt;"〇")</formula>
    </cfRule>
  </conditionalFormatting>
  <conditionalFormatting sqref="B247:D250">
    <cfRule type="expression" dxfId="27" priority="100">
      <formula>AND(COUNTIF($B$232:$D$362,"〇")&gt;=5,$B$247&lt;&gt;"〇")</formula>
    </cfRule>
  </conditionalFormatting>
  <conditionalFormatting sqref="B252:D267">
    <cfRule type="expression" dxfId="26" priority="101">
      <formula>AND(COUNTIF($B$232:$D$362,"〇")&gt;=5,$B$252&lt;&gt;"〇")</formula>
    </cfRule>
  </conditionalFormatting>
  <conditionalFormatting sqref="B276:D286">
    <cfRule type="expression" dxfId="25" priority="102">
      <formula>AND(COUNTIF($B$232:$D$362,"〇")&gt;=5,$B$276&lt;&gt;"〇")</formula>
    </cfRule>
  </conditionalFormatting>
  <conditionalFormatting sqref="B288:D288 B290">
    <cfRule type="expression" dxfId="24" priority="103">
      <formula>AND(COUNTIF($B$232:$D$362,"〇")&gt;=5,$B$288&lt;&gt;"〇")</formula>
    </cfRule>
  </conditionalFormatting>
  <conditionalFormatting sqref="A114:AP115">
    <cfRule type="expression" dxfId="23" priority="31">
      <formula>$AT$112=2</formula>
    </cfRule>
  </conditionalFormatting>
  <conditionalFormatting sqref="A149:AO152">
    <cfRule type="expression" dxfId="22" priority="29">
      <formula>AND($L$94&lt;&gt;"",$C$99&lt;&gt;"",$L$147&lt;&gt;"1")</formula>
    </cfRule>
  </conditionalFormatting>
  <conditionalFormatting sqref="I505:I516">
    <cfRule type="expression" dxfId="21" priority="28">
      <formula>J505="提出不要"</formula>
    </cfRule>
  </conditionalFormatting>
  <conditionalFormatting sqref="A431:AO431 A432:B432 AB432:AO432">
    <cfRule type="expression" dxfId="20" priority="27">
      <formula>COUNTIF($C$419:$D$428,"9999")=0</formula>
    </cfRule>
  </conditionalFormatting>
  <conditionalFormatting sqref="A453:AO453 A454:B454 AB454:AO454">
    <cfRule type="expression" dxfId="19" priority="26">
      <formula>COUNTIF($C$441:$D$450,"99")=0</formula>
    </cfRule>
  </conditionalFormatting>
  <conditionalFormatting sqref="AM365:AO365">
    <cfRule type="expression" dxfId="18" priority="24">
      <formula>$P$84="☑"</formula>
    </cfRule>
  </conditionalFormatting>
  <conditionalFormatting sqref="A67:AO74">
    <cfRule type="expression" dxfId="17" priority="22">
      <formula>$L$65="１．同じ"</formula>
    </cfRule>
  </conditionalFormatting>
  <conditionalFormatting sqref="B480:AO488">
    <cfRule type="expression" dxfId="16" priority="19">
      <formula>$L$478=$E$519</formula>
    </cfRule>
  </conditionalFormatting>
  <conditionalFormatting sqref="A121:AO124">
    <cfRule type="expression" dxfId="15" priority="106">
      <formula>AND($L$55&lt;&gt;"",$C$60&lt;&gt;"",$L$119&lt;&gt;"1")</formula>
    </cfRule>
  </conditionalFormatting>
  <conditionalFormatting sqref="A401:AO401 A400:M400 AM400:AO400 A376:AO378 A383:AO383 A379:B379 L379:AO380 A380:A382 L382:AO382 B381:K382 L381 X381:AO381 A388:AO388 A384:A387 L387:AO387 AM384:AO386 A390:AO390 A389:L389 AM389:AO389 A392:AO392 A391:M391 AM391:AO391 A394:AO395 A393:M393 AM393:AO393 A397:AO397 A396:L396 AM396:AO396 A399:AO399 A398:M398 AM398:AO398">
    <cfRule type="expression" dxfId="14" priority="1">
      <formula>$AT$376="無"</formula>
    </cfRule>
  </conditionalFormatting>
  <conditionalFormatting sqref="C432:AA432">
    <cfRule type="expression" dxfId="13" priority="17">
      <formula>COUNTIF($C$419:$D$428,"9999")=0</formula>
    </cfRule>
  </conditionalFormatting>
  <conditionalFormatting sqref="C454:AA454">
    <cfRule type="expression" dxfId="12" priority="16">
      <formula>COUNTIF($C$441:$D$450,"99")=0</formula>
    </cfRule>
  </conditionalFormatting>
  <conditionalFormatting sqref="A402:AO402 A404:AO408 A403:L403 AM403:AO403">
    <cfRule type="expression" dxfId="11" priority="13">
      <formula>$AT$376="無"</formula>
    </cfRule>
  </conditionalFormatting>
  <conditionalFormatting sqref="X381:AA381">
    <cfRule type="expression" dxfId="10" priority="109">
      <formula>$X$381&lt;&gt;""</formula>
    </cfRule>
    <cfRule type="expression" dxfId="9" priority="110">
      <formula>$X$382&lt;&gt;""</formula>
    </cfRule>
  </conditionalFormatting>
  <conditionalFormatting sqref="X382:AA382">
    <cfRule type="expression" dxfId="8" priority="8">
      <formula>$X$382&lt;&gt;""</formula>
    </cfRule>
    <cfRule type="expression" dxfId="7" priority="113">
      <formula>$X$381&lt;&gt;""</formula>
    </cfRule>
  </conditionalFormatting>
  <conditionalFormatting sqref="B384">
    <cfRule type="expression" dxfId="6" priority="3">
      <formula>$AT$376="無"</formula>
    </cfRule>
  </conditionalFormatting>
  <conditionalFormatting sqref="L384 L386:N386 L385:AL385">
    <cfRule type="expression" dxfId="5" priority="2">
      <formula>$AT$376="無"</formula>
    </cfRule>
  </conditionalFormatting>
  <dataValidations xWindow="535" yWindow="462" count="38">
    <dataValidation type="custom" errorStyle="warning" imeMode="halfKatakana" allowBlank="1" showInputMessage="1" showErrorMessage="1" errorTitle="要確認" error="ｶﾌﾞｼｷｶﾞｲｼﾔ等、入力不要の文字が入っていませんか？" sqref="L133:AL133">
      <formula1>(COUNTIF(L133,"*ｶﾞｲｼﾔ*")+COUNTIF(L133,"*ｶｲｼﾔ*")+COUNTIF(L133,"*ｶﾞｲｼｬ*")+COUNTIF(L133,"*ｶｲｼｬ*")+COUNTIF(L133,"*ﾎｳｼﾞﾝ*")+COUNTIF(L133,"*ｸﾐｱｲ*")+COUNTIF(L133,"*ｶﾞｲｼﾔ*"))=0</formula1>
    </dataValidation>
    <dataValidation type="list" allowBlank="1" showInputMessage="1" showErrorMessage="1" sqref="H519:H522">
      <formula1>#REF!</formula1>
    </dataValidation>
    <dataValidation type="list" allowBlank="1" showInputMessage="1" showErrorMessage="1" sqref="L69:P69 L55 L94:P94">
      <formula1>$B$519:$B$565</formula1>
    </dataValidation>
    <dataValidation type="custom" allowBlank="1" showInputMessage="1" showErrorMessage="1" error="先に、都道府県名を選択してください。" prompt="都道府県名を_x000a_選択した後に_x000a_入力してください。" sqref="C99:AG99">
      <formula1>L94&lt;&gt;""</formula1>
    </dataValidation>
    <dataValidation imeMode="halfAlpha" allowBlank="1" showInputMessage="1" showErrorMessage="1" sqref="L29:O29 Q29:U29 W29:AA29 L482:P482 Q32:U32 L32:O32 L34:AA34 L43:O43 L40:O40 Q40:U40 W40:AA40 W43:AA43 Q43:U43 L127:O127 Q127:U127 W127:AA127 T175:U175 W175:X175 L480:P480 L488:P488 L484:P484 W32 O51:P51 L155:O155 Q155:U155 W155:AA155 L130:O130 Q130:U130 W130:AA130 Q169:R169 T169:U169 W169:X169 L173:Q173 Q175:R175 L158:O158 Q158:U158 W158:AA158 L46:AL46"/>
    <dataValidation type="list" allowBlank="1" showInputMessage="1" showErrorMessage="1" prompt="ドロップダウンリストから選択してください。" sqref="M175:O175">
      <formula1>$I$519:$I$523</formula1>
    </dataValidation>
    <dataValidation type="list" allowBlank="1" showInputMessage="1" showErrorMessage="1" prompt="希望する業務について、「〇」を入力（プルダウンから選択）してください。_x000a_必ず大項目（左側の項目）と小項目（右側の項目）の両方に「〇」を入力してください。_x000a_（片方にのみ「〇」があっても、申請業務として反映されません。）" sqref="B232:D233 F352:F357 F359:F362 B247:D248 B252:D253 B269:D270 F280:F286 B288:D288 B299:D300 B303:D304 B307:D308 B317:D318 B331:D332 B335:D336 B341:D342 B347:D348 B352:D353 F232:F241 F243:F245 F247:F250 F252:F267 F269:F274 B243:D244 F288:F297 F299:F301 F303:F305 F307:F315 F317:F329 F331:F333 F335:F339 F341:F345 F347:F350 F276 F278 B276:D277">
      <formula1>$L$519:$L$520</formula1>
    </dataValidation>
    <dataValidation type="list" allowBlank="1" showInputMessage="1" showErrorMessage="1" prompt="プルダウンから「１」または「２」を選択してください。" sqref="L387 L394 L408 L401">
      <formula1>$E$519:$E$520</formula1>
    </dataValidation>
    <dataValidation type="list" allowBlank="1" showInputMessage="1" showErrorMessage="1" prompt="ドロップダウンリストから選択してください。" sqref="W374:AC374">
      <formula1>$Z$520:$Z$524</formula1>
    </dataValidation>
    <dataValidation type="whole" imeMode="halfAlpha" allowBlank="1" showInputMessage="1" showErrorMessage="1" error="1～9999の範囲内の数字を入力してください。_x000a_9999人を超える場合は、9999を入力してください。" sqref="S441:T450">
      <formula1>1</formula1>
      <formula2>9999</formula2>
    </dataValidation>
    <dataValidation type="list" imeMode="halfAlpha" allowBlank="1" showInputMessage="1" showErrorMessage="1" error="コードに誤りがあります。_x000a_手引を確認の上再入力するか、プルダウンリストから選択してください。" prompt="手引を確認の上、技術者コードをプルダウンリストから選択してください。_x000a_直接入力も可能です。" sqref="C441:D450">
      <formula1>$AK$520:$AK$551</formula1>
    </dataValidation>
    <dataValidation type="whole" allowBlank="1" showInputMessage="1" showErrorMessage="1" error="西暦（4桁）で入力してください。_x000a_また、翌年以降の西暦を入力することはできません。" sqref="C462:E462 C464:E464 C466:E466">
      <formula1>1000</formula1>
      <formula2>YEAR(TODAY())</formula2>
    </dataValidation>
    <dataValidation type="custom" allowBlank="1" showInputMessage="1" showErrorMessage="1" error="先に、都道府県名を選択してください。" prompt="都道府県名を_x000a_選択した後に_x000a_入力してください。" sqref="AH99">
      <formula1>AT94&lt;&gt;""</formula1>
    </dataValidation>
    <dataValidation type="custom" allowBlank="1" showInputMessage="1" showErrorMessage="1" error="先に、都道府県名を選択してください。" prompt="都道府県名を_x000a_選択した後に_x000a_入力してください。" sqref="AI99 AK99:AL99">
      <formula1>AW94&lt;&gt;""</formula1>
    </dataValidation>
    <dataValidation type="custom" allowBlank="1" showInputMessage="1" showErrorMessage="1" error="先に、都道府県名を選択してください。" prompt="都道府県名を_x000a_選択した後に_x000a_入力してください。" sqref="AJ99">
      <formula1>#REF!&lt;&gt;""</formula1>
    </dataValidation>
    <dataValidation type="custom" imeMode="halfAlpha" showInputMessage="1" showErrorMessage="1" error="①「法人・個人の別」で「１．法人」を選択した場合のみ入力可能となります。_x000a_" sqref="L115:AL115">
      <formula1>AT112=1</formula1>
    </dataValidation>
    <dataValidation type="custom" imeMode="hiragana" showInputMessage="1" showErrorMessage="1" error="先に、都道府県名を選択してください。" prompt="都道府県名を_x000a_選択した後に_x000a_入力してください。" sqref="C60">
      <formula1>L55&lt;&gt;""</formula1>
    </dataValidation>
    <dataValidation type="list" imeMode="halfAlpha" allowBlank="1" showInputMessage="1" showErrorMessage="1" error="ドロップダウンリストから選択してください。" prompt="ドロップダウンリストから_x000a_「１．法人」_x000a_「２．個人」_x000a_のいずれかを選択してください。" sqref="L112:N112">
      <formula1>$E$525:$E$526</formula1>
    </dataValidation>
    <dataValidation type="list" allowBlank="1" showInputMessage="1" showErrorMessage="1" prompt="プルダウンリストから選択してください。" sqref="L65:P65">
      <formula1>$E$529:$E$530</formula1>
    </dataValidation>
    <dataValidation type="textLength" imeMode="halfAlpha" allowBlank="1" showInputMessage="1" showErrorMessage="1" error="数字3桁で入力してください。" sqref="L117:N117 L145:N145">
      <formula1>3</formula1>
      <formula2>3</formula2>
    </dataValidation>
    <dataValidation type="textLength" imeMode="halfAlpha" allowBlank="1" showInputMessage="1" showErrorMessage="1" error="数字4桁で入力してください。" sqref="Q117:U117 Q145:U145">
      <formula1>4</formula1>
      <formula2>4</formula2>
    </dataValidation>
    <dataValidation type="list" showInputMessage="1" showErrorMessage="1" prompt="事業所等の形態の中から現況に最も近いものを１つ選択し、チェックをいれてください。_x000a_チェックは、プルダウンメニューから選択してください。" sqref="T149:U151">
      <formula1>$E$533:$E$534</formula1>
    </dataValidation>
    <dataValidation type="list" showInputMessage="1" showErrorMessage="1" prompt="右の３つの事業所等の形態の中から現況に最も近いものを１つ選択し、チェックをいれてください。_x000a_チェックは、プルダウンメニューから選択してください。" sqref="T121:U123">
      <formula1>$E$533:$E$534</formula1>
    </dataValidation>
    <dataValidation type="list" showInputMessage="1" showErrorMessage="1" prompt="看板・表札等の有無について、あてはまる方にチェックを入れてください。_x000a_チェックは、プルダウンメニューから選択してください。" sqref="T124:U124 AC152:AD152 T152:U152 AC124:AD124">
      <formula1>$E$533:$E$534</formula1>
    </dataValidation>
    <dataValidation type="list" showInputMessage="1" showErrorMessage="1" prompt="代理人を置かない場合は、チェックを入れてください。_x000a_チェックは、プルダウンメニューから選択してください。_x000a_（チェックを入れることにより、入力不要箇所がグレーで塗りつぶされます。）" sqref="P84:Q84">
      <formula1>$E$533:$E$534</formula1>
    </dataValidation>
    <dataValidation type="list" imeMode="halfAlpha" allowBlank="1" showInputMessage="1" showErrorMessage="1" sqref="L478:P478">
      <formula1>$E$519:$E$520</formula1>
    </dataValidation>
    <dataValidation type="custom" errorStyle="warning" allowBlank="1" showInputMessage="1" showErrorMessage="1" error="同一人物への委任は認められません。営業所で申請をする場合は、代表者とは別に代理人を設置してください。" sqref="L108:AL108">
      <formula1>L108&lt;&gt;L80</formula1>
    </dataValidation>
    <dataValidation type="whole" imeMode="halfAlpha" operator="greaterThanOrEqual" allowBlank="1" showInputMessage="1" showErrorMessage="1" error="整数を入力してください。_x000a_千円未満の端数は、切り捨ててください。" sqref="L194:U194 L191:U191 L188:U188 L181:U181">
      <formula1>0</formula1>
    </dataValidation>
    <dataValidation type="custom" errorStyle="warning" allowBlank="1" showInputMessage="1" showErrorMessage="1" error="「略称」を入力していませんか。履歴事項全部証明書どおりに入力してください。" sqref="L18:AL18">
      <formula1>COUNTIF(L18,"*（株）*")+COUNTIF(L18,"*（有）*")+COUNTIF(L18,"*(株)*")+COUNTIF(L18,"*(有)*")+COUNTIF(L18,"*㈱*")+COUNTIF(L18,"*㈲*")=0</formula1>
    </dataValidation>
    <dataValidation type="whole" imeMode="halfAlpha" operator="greaterThanOrEqual" allowBlank="1" showInputMessage="1" showErrorMessage="1" error="整数を入力してください。" sqref="L178:N178">
      <formula1>0</formula1>
    </dataValidation>
    <dataValidation type="whole" imeMode="halfAlpha" operator="greaterThanOrEqual" allowBlank="1" showInputMessage="1" showErrorMessage="1" error="整数を入力してください。_x000a_千円未満の端数は、切り捨ててください。" sqref="L185:U185">
      <formula1>-999999999999999</formula1>
    </dataValidation>
    <dataValidation type="custom" errorStyle="warning" allowBlank="1" showInputMessage="1" showErrorMessage="1" error="カンマ（，）は使用できない文字であるため、読点（、）に置き換えられます。" sqref="C432:AA432 C454:AA454 L457:AL458 F462:AB462 F464:AB464 F466:AB466">
      <formula1>(COUNTIF(C432,"*，*")+COUNTIF(C432,"*,*"))=0</formula1>
    </dataValidation>
    <dataValidation type="list" imeMode="halfAlpha" allowBlank="1" showInputMessage="1" showErrorMessage="1" error="不適切な日付が入力されています。" sqref="R51:S51">
      <formula1>$J$525:$J$529</formula1>
    </dataValidation>
    <dataValidation type="list" allowBlank="1" showDropDown="1" showInputMessage="1" showErrorMessage="1" error="告示日から今日までの日付を入力してください。" sqref="U51:V51">
      <formula1>$K$525:$K$555</formula1>
    </dataValidation>
    <dataValidation type="whole" imeMode="halfAlpha" allowBlank="1" showInputMessage="1" showErrorMessage="1" error="０から１００までの整数を入力してください。" sqref="L209:N209">
      <formula1>0</formula1>
      <formula2>100</formula2>
    </dataValidation>
    <dataValidation type="list" imeMode="halfAlpha" allowBlank="1" showInputMessage="1" showErrorMessage="1" error="コードに誤りがあります。_x000a_手引を確認の上再入力するか、プルダウンリストから選択してください。" prompt="手引を確認の上、許可コードをプルダウンリストから選択してください。_x000a_直接入力も可能です。" sqref="C419:D428">
      <formula1>$AE$520:$AE$567</formula1>
    </dataValidation>
    <dataValidation type="list" allowBlank="1" showInputMessage="1" showErrorMessage="1" prompt="プルダウンから「１」または「２」を選択してください。_x000a_　⑴に該当する　→「１」_x000a_　⑴に該当しない→「２」_x000a__x000a_【注意】_x000a_「ISO14001又はｴｺｱｸｼｮﾝ21」の欄も忘れずに選択してください。" sqref="X381:AA381">
      <formula1>$E$519:$E$520</formula1>
    </dataValidation>
    <dataValidation type="list" allowBlank="1" showInputMessage="1" showErrorMessage="1" prompt="プルダウンから「１」または「２」を選択してください。_x000a__x000a_【注意】_x000a_「ISO9001」の欄も忘れずに選択してください。" sqref="X382:AA382">
      <formula1>$E$519:$E$520</formula1>
    </dataValidation>
  </dataValidations>
  <pageMargins left="0.7" right="0.7" top="0.75" bottom="0.75" header="0.3" footer="0.3"/>
  <pageSetup paperSize="9" scale="54" fitToHeight="0" orientation="portrait" r:id="rId1"/>
  <headerFooter>
    <oddHeader>&amp;L&amp;"-,太字 斜体"&amp;60&amp;KFF0000この用紙は提出用ではありません</oddHeader>
    <oddFooter>&amp;L&amp;"-,太字 斜体"&amp;50&amp;KFF0000各シートから必要な様式を印刷してください</oddFooter>
  </headerFooter>
  <rowBreaks count="11" manualBreakCount="11">
    <brk id="48" max="46" man="1"/>
    <brk id="86" max="46" man="1"/>
    <brk id="109" max="46" man="1"/>
    <brk id="142" max="46" man="1"/>
    <brk id="163" max="46" man="1"/>
    <brk id="213" max="46" man="1"/>
    <brk id="268" max="46" man="1"/>
    <brk id="316" max="46" man="1"/>
    <brk id="363" max="46" man="1"/>
    <brk id="409" max="46" man="1"/>
    <brk id="467" max="46" man="1"/>
  </rowBreaks>
  <ignoredErrors>
    <ignoredError sqref="C429 C4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10</xdr:col>
                    <xdr:colOff>57150</xdr:colOff>
                    <xdr:row>517</xdr:row>
                    <xdr:rowOff>0</xdr:rowOff>
                  </from>
                  <to>
                    <xdr:col>34</xdr:col>
                    <xdr:colOff>123825</xdr:colOff>
                    <xdr:row>569</xdr:row>
                    <xdr:rowOff>142875</xdr:rowOff>
                  </to>
                </anchor>
              </controlPr>
            </control>
          </mc:Choice>
        </mc:AlternateContent>
        <mc:AlternateContent xmlns:mc="http://schemas.openxmlformats.org/markup-compatibility/2006">
          <mc:Choice Requires="x14">
            <control shapeId="17410" r:id="rId5" name="Group Box 2">
              <controlPr defaultSize="0" autoFill="0" autoPict="0">
                <anchor moveWithCells="1">
                  <from>
                    <xdr:col>10</xdr:col>
                    <xdr:colOff>57150</xdr:colOff>
                    <xdr:row>212</xdr:row>
                    <xdr:rowOff>0</xdr:rowOff>
                  </from>
                  <to>
                    <xdr:col>34</xdr:col>
                    <xdr:colOff>123825</xdr:colOff>
                    <xdr:row>214</xdr:row>
                    <xdr:rowOff>161925</xdr:rowOff>
                  </to>
                </anchor>
              </controlPr>
            </control>
          </mc:Choice>
        </mc:AlternateContent>
        <mc:AlternateContent xmlns:mc="http://schemas.openxmlformats.org/markup-compatibility/2006">
          <mc:Choice Requires="x14">
            <control shapeId="17411" r:id="rId6" name="Group Box 3">
              <controlPr defaultSize="0" autoFill="0" autoPict="0">
                <anchor moveWithCells="1">
                  <from>
                    <xdr:col>10</xdr:col>
                    <xdr:colOff>57150</xdr:colOff>
                    <xdr:row>207</xdr:row>
                    <xdr:rowOff>0</xdr:rowOff>
                  </from>
                  <to>
                    <xdr:col>34</xdr:col>
                    <xdr:colOff>123825</xdr:colOff>
                    <xdr:row>209</xdr:row>
                    <xdr:rowOff>142875</xdr:rowOff>
                  </to>
                </anchor>
              </controlPr>
            </control>
          </mc:Choice>
        </mc:AlternateContent>
        <mc:AlternateContent xmlns:mc="http://schemas.openxmlformats.org/markup-compatibility/2006">
          <mc:Choice Requires="x14">
            <control shapeId="17412" r:id="rId7" name="Group Box 4">
              <controlPr defaultSize="0" autoFill="0" autoPict="0">
                <anchor moveWithCells="1">
                  <from>
                    <xdr:col>10</xdr:col>
                    <xdr:colOff>57150</xdr:colOff>
                    <xdr:row>194</xdr:row>
                    <xdr:rowOff>0</xdr:rowOff>
                  </from>
                  <to>
                    <xdr:col>34</xdr:col>
                    <xdr:colOff>123825</xdr:colOff>
                    <xdr:row>196</xdr:row>
                    <xdr:rowOff>142875</xdr:rowOff>
                  </to>
                </anchor>
              </controlPr>
            </control>
          </mc:Choice>
        </mc:AlternateContent>
        <mc:AlternateContent xmlns:mc="http://schemas.openxmlformats.org/markup-compatibility/2006">
          <mc:Choice Requires="x14">
            <control shapeId="17415" r:id="rId8" name="Group Box 7">
              <controlPr defaultSize="0" autoFill="0" autoPict="0">
                <anchor moveWithCells="1">
                  <from>
                    <xdr:col>10</xdr:col>
                    <xdr:colOff>57150</xdr:colOff>
                    <xdr:row>201</xdr:row>
                    <xdr:rowOff>0</xdr:rowOff>
                  </from>
                  <to>
                    <xdr:col>34</xdr:col>
                    <xdr:colOff>123825</xdr:colOff>
                    <xdr:row>203</xdr:row>
                    <xdr:rowOff>142875</xdr:rowOff>
                  </to>
                </anchor>
              </controlPr>
            </control>
          </mc:Choice>
        </mc:AlternateContent>
        <mc:AlternateContent xmlns:mc="http://schemas.openxmlformats.org/markup-compatibility/2006">
          <mc:Choice Requires="x14">
            <control shapeId="17416" r:id="rId9" name="Group Box 8">
              <controlPr defaultSize="0" autoFill="0" autoPict="0">
                <anchor moveWithCells="1">
                  <from>
                    <xdr:col>10</xdr:col>
                    <xdr:colOff>57150</xdr:colOff>
                    <xdr:row>201</xdr:row>
                    <xdr:rowOff>0</xdr:rowOff>
                  </from>
                  <to>
                    <xdr:col>34</xdr:col>
                    <xdr:colOff>123825</xdr:colOff>
                    <xdr:row>203</xdr:row>
                    <xdr:rowOff>142875</xdr:rowOff>
                  </to>
                </anchor>
              </controlPr>
            </control>
          </mc:Choice>
        </mc:AlternateContent>
        <mc:AlternateContent xmlns:mc="http://schemas.openxmlformats.org/markup-compatibility/2006">
          <mc:Choice Requires="x14">
            <control shapeId="17418" r:id="rId10" name="Group Box 10">
              <controlPr defaultSize="0" autoFill="0" autoPict="0">
                <anchor moveWithCells="1">
                  <from>
                    <xdr:col>10</xdr:col>
                    <xdr:colOff>57150</xdr:colOff>
                    <xdr:row>209</xdr:row>
                    <xdr:rowOff>0</xdr:rowOff>
                  </from>
                  <to>
                    <xdr:col>34</xdr:col>
                    <xdr:colOff>123825</xdr:colOff>
                    <xdr:row>211</xdr:row>
                    <xdr:rowOff>142875</xdr:rowOff>
                  </to>
                </anchor>
              </controlPr>
            </control>
          </mc:Choice>
        </mc:AlternateContent>
        <mc:AlternateContent xmlns:mc="http://schemas.openxmlformats.org/markup-compatibility/2006">
          <mc:Choice Requires="x14">
            <control shapeId="17419" r:id="rId11" name="Group Box 11">
              <controlPr defaultSize="0" autoFill="0" autoPict="0">
                <anchor moveWithCells="1">
                  <from>
                    <xdr:col>10</xdr:col>
                    <xdr:colOff>57150</xdr:colOff>
                    <xdr:row>371</xdr:row>
                    <xdr:rowOff>0</xdr:rowOff>
                  </from>
                  <to>
                    <xdr:col>34</xdr:col>
                    <xdr:colOff>123825</xdr:colOff>
                    <xdr:row>373</xdr:row>
                    <xdr:rowOff>142875</xdr:rowOff>
                  </to>
                </anchor>
              </controlPr>
            </control>
          </mc:Choice>
        </mc:AlternateContent>
        <mc:AlternateContent xmlns:mc="http://schemas.openxmlformats.org/markup-compatibility/2006">
          <mc:Choice Requires="x14">
            <control shapeId="17420" r:id="rId12" name="Group Box 12">
              <controlPr defaultSize="0" autoFill="0" autoPict="0">
                <anchor moveWithCells="1">
                  <from>
                    <xdr:col>10</xdr:col>
                    <xdr:colOff>57150</xdr:colOff>
                    <xdr:row>377</xdr:row>
                    <xdr:rowOff>0</xdr:rowOff>
                  </from>
                  <to>
                    <xdr:col>34</xdr:col>
                    <xdr:colOff>123825</xdr:colOff>
                    <xdr:row>379</xdr:row>
                    <xdr:rowOff>142875</xdr:rowOff>
                  </to>
                </anchor>
              </controlPr>
            </control>
          </mc:Choice>
        </mc:AlternateContent>
        <mc:AlternateContent xmlns:mc="http://schemas.openxmlformats.org/markup-compatibility/2006">
          <mc:Choice Requires="x14">
            <control shapeId="17421" r:id="rId13" name="Group Box 13">
              <controlPr defaultSize="0" autoFill="0" autoPict="0">
                <anchor moveWithCells="1">
                  <from>
                    <xdr:col>10</xdr:col>
                    <xdr:colOff>57150</xdr:colOff>
                    <xdr:row>381</xdr:row>
                    <xdr:rowOff>0</xdr:rowOff>
                  </from>
                  <to>
                    <xdr:col>34</xdr:col>
                    <xdr:colOff>123825</xdr:colOff>
                    <xdr:row>383</xdr:row>
                    <xdr:rowOff>142875</xdr:rowOff>
                  </to>
                </anchor>
              </controlPr>
            </control>
          </mc:Choice>
        </mc:AlternateContent>
        <mc:AlternateContent xmlns:mc="http://schemas.openxmlformats.org/markup-compatibility/2006">
          <mc:Choice Requires="x14">
            <control shapeId="17422" r:id="rId14" name="Group Box 14">
              <controlPr defaultSize="0" autoFill="0" autoPict="0">
                <anchor moveWithCells="1">
                  <from>
                    <xdr:col>10</xdr:col>
                    <xdr:colOff>57150</xdr:colOff>
                    <xdr:row>387</xdr:row>
                    <xdr:rowOff>0</xdr:rowOff>
                  </from>
                  <to>
                    <xdr:col>34</xdr:col>
                    <xdr:colOff>123825</xdr:colOff>
                    <xdr:row>389</xdr:row>
                    <xdr:rowOff>142875</xdr:rowOff>
                  </to>
                </anchor>
              </controlPr>
            </control>
          </mc:Choice>
        </mc:AlternateContent>
        <mc:AlternateContent xmlns:mc="http://schemas.openxmlformats.org/markup-compatibility/2006">
          <mc:Choice Requires="x14">
            <control shapeId="17423" r:id="rId15" name="Group Box 15">
              <controlPr defaultSize="0" autoFill="0" autoPict="0">
                <anchor moveWithCells="1">
                  <from>
                    <xdr:col>10</xdr:col>
                    <xdr:colOff>57150</xdr:colOff>
                    <xdr:row>387</xdr:row>
                    <xdr:rowOff>0</xdr:rowOff>
                  </from>
                  <to>
                    <xdr:col>34</xdr:col>
                    <xdr:colOff>123825</xdr:colOff>
                    <xdr:row>389</xdr:row>
                    <xdr:rowOff>142875</xdr:rowOff>
                  </to>
                </anchor>
              </controlPr>
            </control>
          </mc:Choice>
        </mc:AlternateContent>
        <mc:AlternateContent xmlns:mc="http://schemas.openxmlformats.org/markup-compatibility/2006">
          <mc:Choice Requires="x14">
            <control shapeId="17436" r:id="rId16" name="Group Box 28">
              <controlPr defaultSize="0" autoFill="0" autoPict="0">
                <anchor moveWithCells="1">
                  <from>
                    <xdr:col>10</xdr:col>
                    <xdr:colOff>57150</xdr:colOff>
                    <xdr:row>60</xdr:row>
                    <xdr:rowOff>0</xdr:rowOff>
                  </from>
                  <to>
                    <xdr:col>34</xdr:col>
                    <xdr:colOff>123825</xdr:colOff>
                    <xdr:row>62</xdr:row>
                    <xdr:rowOff>142875</xdr:rowOff>
                  </to>
                </anchor>
              </controlPr>
            </control>
          </mc:Choice>
        </mc:AlternateContent>
        <mc:AlternateContent xmlns:mc="http://schemas.openxmlformats.org/markup-compatibility/2006">
          <mc:Choice Requires="x14">
            <control shapeId="17438" r:id="rId17" name="Group Box 30">
              <controlPr defaultSize="0" autoFill="0" autoPict="0">
                <anchor moveWithCells="1">
                  <from>
                    <xdr:col>10</xdr:col>
                    <xdr:colOff>57150</xdr:colOff>
                    <xdr:row>474</xdr:row>
                    <xdr:rowOff>0</xdr:rowOff>
                  </from>
                  <to>
                    <xdr:col>34</xdr:col>
                    <xdr:colOff>123825</xdr:colOff>
                    <xdr:row>476</xdr:row>
                    <xdr:rowOff>142875</xdr:rowOff>
                  </to>
                </anchor>
              </controlPr>
            </control>
          </mc:Choice>
        </mc:AlternateContent>
        <mc:AlternateContent xmlns:mc="http://schemas.openxmlformats.org/markup-compatibility/2006">
          <mc:Choice Requires="x14">
            <control shapeId="17441" r:id="rId18" name="Group Box 33">
              <controlPr defaultSize="0" autoFill="0" autoPict="0">
                <anchor moveWithCells="1">
                  <from>
                    <xdr:col>10</xdr:col>
                    <xdr:colOff>57150</xdr:colOff>
                    <xdr:row>394</xdr:row>
                    <xdr:rowOff>0</xdr:rowOff>
                  </from>
                  <to>
                    <xdr:col>34</xdr:col>
                    <xdr:colOff>123825</xdr:colOff>
                    <xdr:row>396</xdr:row>
                    <xdr:rowOff>142875</xdr:rowOff>
                  </to>
                </anchor>
              </controlPr>
            </control>
          </mc:Choice>
        </mc:AlternateContent>
        <mc:AlternateContent xmlns:mc="http://schemas.openxmlformats.org/markup-compatibility/2006">
          <mc:Choice Requires="x14">
            <control shapeId="17442" r:id="rId19" name="Group Box 34">
              <controlPr defaultSize="0" autoFill="0" autoPict="0">
                <anchor moveWithCells="1">
                  <from>
                    <xdr:col>10</xdr:col>
                    <xdr:colOff>57150</xdr:colOff>
                    <xdr:row>394</xdr:row>
                    <xdr:rowOff>0</xdr:rowOff>
                  </from>
                  <to>
                    <xdr:col>34</xdr:col>
                    <xdr:colOff>123825</xdr:colOff>
                    <xdr:row>396</xdr:row>
                    <xdr:rowOff>142875</xdr:rowOff>
                  </to>
                </anchor>
              </controlPr>
            </control>
          </mc:Choice>
        </mc:AlternateContent>
        <mc:AlternateContent xmlns:mc="http://schemas.openxmlformats.org/markup-compatibility/2006">
          <mc:Choice Requires="x14">
            <control shapeId="17445" r:id="rId20" name="Group Box 37">
              <controlPr defaultSize="0" autoFill="0" autoPict="0">
                <anchor moveWithCells="1">
                  <from>
                    <xdr:col>10</xdr:col>
                    <xdr:colOff>57150</xdr:colOff>
                    <xdr:row>394</xdr:row>
                    <xdr:rowOff>0</xdr:rowOff>
                  </from>
                  <to>
                    <xdr:col>34</xdr:col>
                    <xdr:colOff>123825</xdr:colOff>
                    <xdr:row>396</xdr:row>
                    <xdr:rowOff>142875</xdr:rowOff>
                  </to>
                </anchor>
              </controlPr>
            </control>
          </mc:Choice>
        </mc:AlternateContent>
        <mc:AlternateContent xmlns:mc="http://schemas.openxmlformats.org/markup-compatibility/2006">
          <mc:Choice Requires="x14">
            <control shapeId="17446" r:id="rId21" name="Group Box 38">
              <controlPr defaultSize="0" autoFill="0" autoPict="0">
                <anchor moveWithCells="1">
                  <from>
                    <xdr:col>10</xdr:col>
                    <xdr:colOff>57150</xdr:colOff>
                    <xdr:row>394</xdr:row>
                    <xdr:rowOff>0</xdr:rowOff>
                  </from>
                  <to>
                    <xdr:col>34</xdr:col>
                    <xdr:colOff>123825</xdr:colOff>
                    <xdr:row>396</xdr:row>
                    <xdr:rowOff>142875</xdr:rowOff>
                  </to>
                </anchor>
              </controlPr>
            </control>
          </mc:Choice>
        </mc:AlternateContent>
        <mc:AlternateContent xmlns:mc="http://schemas.openxmlformats.org/markup-compatibility/2006">
          <mc:Choice Requires="x14">
            <control shapeId="17447" r:id="rId22" name="Group Box 39">
              <controlPr defaultSize="0" autoFill="0" autoPict="0">
                <anchor moveWithCells="1">
                  <from>
                    <xdr:col>10</xdr:col>
                    <xdr:colOff>57150</xdr:colOff>
                    <xdr:row>401</xdr:row>
                    <xdr:rowOff>0</xdr:rowOff>
                  </from>
                  <to>
                    <xdr:col>34</xdr:col>
                    <xdr:colOff>123825</xdr:colOff>
                    <xdr:row>403</xdr:row>
                    <xdr:rowOff>142875</xdr:rowOff>
                  </to>
                </anchor>
              </controlPr>
            </control>
          </mc:Choice>
        </mc:AlternateContent>
        <mc:AlternateContent xmlns:mc="http://schemas.openxmlformats.org/markup-compatibility/2006">
          <mc:Choice Requires="x14">
            <control shapeId="17448" r:id="rId23" name="Group Box 40">
              <controlPr defaultSize="0" autoFill="0" autoPict="0">
                <anchor moveWithCells="1">
                  <from>
                    <xdr:col>10</xdr:col>
                    <xdr:colOff>57150</xdr:colOff>
                    <xdr:row>401</xdr:row>
                    <xdr:rowOff>0</xdr:rowOff>
                  </from>
                  <to>
                    <xdr:col>34</xdr:col>
                    <xdr:colOff>123825</xdr:colOff>
                    <xdr:row>403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46"/>
  <sheetViews>
    <sheetView showGridLines="0" view="pageBreakPreview" zoomScale="130" zoomScaleNormal="100" zoomScaleSheetLayoutView="130" workbookViewId="0">
      <selection activeCell="C7" sqref="C7:J8"/>
    </sheetView>
  </sheetViews>
  <sheetFormatPr defaultColWidth="9" defaultRowHeight="13.5"/>
  <cols>
    <col min="1" max="11" width="8.125" style="226" customWidth="1"/>
    <col min="12" max="15" width="9" style="226"/>
    <col min="16" max="16" width="0" style="226" hidden="1" customWidth="1"/>
    <col min="17" max="16384" width="9" style="226"/>
  </cols>
  <sheetData>
    <row r="1" spans="1:11">
      <c r="A1" s="223"/>
      <c r="B1" s="224"/>
      <c r="C1" s="224"/>
      <c r="D1" s="224"/>
      <c r="E1" s="224"/>
      <c r="F1" s="224"/>
      <c r="G1" s="224"/>
      <c r="H1" s="224"/>
      <c r="I1" s="224"/>
      <c r="J1" s="224"/>
      <c r="K1" s="225"/>
    </row>
    <row r="2" spans="1:11" ht="20.100000000000001" customHeight="1">
      <c r="A2" s="1396" t="s">
        <v>1404</v>
      </c>
      <c r="B2" s="1397"/>
      <c r="C2" s="1397"/>
      <c r="D2" s="1397"/>
      <c r="E2" s="1397"/>
      <c r="F2" s="1397"/>
      <c r="G2" s="1397"/>
      <c r="H2" s="1397"/>
      <c r="I2" s="1397"/>
      <c r="J2" s="1397"/>
      <c r="K2" s="1398"/>
    </row>
    <row r="3" spans="1:11" ht="20.100000000000001" customHeight="1">
      <c r="A3" s="1386" t="s">
        <v>302</v>
      </c>
      <c r="B3" s="1387"/>
      <c r="C3" s="1387"/>
      <c r="D3" s="1387"/>
      <c r="E3" s="1387"/>
      <c r="F3" s="1387"/>
      <c r="G3" s="1387"/>
      <c r="H3" s="1387"/>
      <c r="I3" s="1387"/>
      <c r="J3" s="1387"/>
      <c r="K3" s="1388"/>
    </row>
    <row r="4" spans="1:11" ht="13.5" customHeight="1">
      <c r="A4" s="1389" t="s">
        <v>295</v>
      </c>
      <c r="B4" s="1390"/>
      <c r="C4" s="1390"/>
      <c r="D4" s="1390"/>
      <c r="E4" s="1390"/>
      <c r="F4" s="1390"/>
      <c r="G4" s="1390"/>
      <c r="H4" s="1390"/>
      <c r="I4" s="1390"/>
      <c r="J4" s="1390"/>
      <c r="K4" s="1391"/>
    </row>
    <row r="5" spans="1:11" ht="13.5" customHeight="1">
      <c r="A5" s="1389"/>
      <c r="B5" s="1390"/>
      <c r="C5" s="1390"/>
      <c r="D5" s="1390"/>
      <c r="E5" s="1390"/>
      <c r="F5" s="1390"/>
      <c r="G5" s="1390"/>
      <c r="H5" s="1390"/>
      <c r="I5" s="1390"/>
      <c r="J5" s="1390"/>
      <c r="K5" s="1391"/>
    </row>
    <row r="6" spans="1:11" ht="5.25" customHeight="1">
      <c r="A6" s="227"/>
      <c r="B6" s="228"/>
      <c r="C6" s="228"/>
      <c r="D6" s="228"/>
      <c r="E6" s="228"/>
      <c r="F6" s="228"/>
      <c r="G6" s="228"/>
      <c r="H6" s="228"/>
      <c r="I6" s="228"/>
      <c r="J6" s="228"/>
      <c r="K6" s="229"/>
    </row>
    <row r="7" spans="1:11" ht="20.100000000000001" customHeight="1">
      <c r="A7" s="227"/>
      <c r="B7" s="228"/>
      <c r="C7" s="1399" t="str">
        <f>入力シート!AT18</f>
        <v/>
      </c>
      <c r="D7" s="1400"/>
      <c r="E7" s="1400"/>
      <c r="F7" s="1400"/>
      <c r="G7" s="1400"/>
      <c r="H7" s="1400"/>
      <c r="I7" s="1400"/>
      <c r="J7" s="1400"/>
      <c r="K7" s="229"/>
    </row>
    <row r="8" spans="1:11" ht="20.100000000000001" customHeight="1">
      <c r="A8" s="1394" t="s">
        <v>294</v>
      </c>
      <c r="B8" s="1395"/>
      <c r="C8" s="1401"/>
      <c r="D8" s="1401"/>
      <c r="E8" s="1401"/>
      <c r="F8" s="1401"/>
      <c r="G8" s="1401"/>
      <c r="H8" s="1401"/>
      <c r="I8" s="1401"/>
      <c r="J8" s="1401"/>
      <c r="K8" s="229"/>
    </row>
    <row r="9" spans="1:11">
      <c r="A9" s="227"/>
      <c r="B9" s="228"/>
      <c r="C9" s="228"/>
      <c r="D9" s="228"/>
      <c r="E9" s="228"/>
      <c r="F9" s="228"/>
      <c r="G9" s="228"/>
      <c r="H9" s="228"/>
      <c r="I9" s="228"/>
      <c r="J9" s="228"/>
      <c r="K9" s="229"/>
    </row>
    <row r="10" spans="1:11">
      <c r="A10" s="227"/>
      <c r="B10" s="228"/>
      <c r="C10" s="228"/>
      <c r="D10" s="228"/>
      <c r="E10" s="228"/>
      <c r="F10" s="228"/>
      <c r="G10" s="228"/>
      <c r="H10" s="228"/>
      <c r="I10" s="228"/>
      <c r="J10" s="228"/>
      <c r="K10" s="229"/>
    </row>
    <row r="11" spans="1:11" ht="20.100000000000001" customHeight="1">
      <c r="A11" s="230" t="s">
        <v>298</v>
      </c>
      <c r="B11" s="228"/>
      <c r="C11" s="228"/>
      <c r="D11" s="228"/>
      <c r="E11" s="228"/>
      <c r="F11" s="228"/>
      <c r="G11" s="228"/>
      <c r="H11" s="228"/>
      <c r="I11" s="228"/>
      <c r="J11" s="228"/>
      <c r="K11" s="229"/>
    </row>
    <row r="12" spans="1:11" ht="20.100000000000001" customHeight="1">
      <c r="A12" s="231" t="s">
        <v>1244</v>
      </c>
      <c r="B12" s="228"/>
      <c r="C12" s="228"/>
      <c r="D12" s="228"/>
      <c r="E12" s="228"/>
      <c r="F12" s="228"/>
      <c r="G12" s="228"/>
      <c r="H12" s="228"/>
      <c r="I12" s="228"/>
      <c r="J12" s="228"/>
      <c r="K12" s="229"/>
    </row>
    <row r="13" spans="1:11" ht="20.100000000000001" customHeight="1">
      <c r="A13" s="231" t="s">
        <v>1285</v>
      </c>
      <c r="B13" s="228"/>
      <c r="C13" s="228"/>
      <c r="D13" s="228"/>
      <c r="E13" s="228"/>
      <c r="F13" s="228"/>
      <c r="G13" s="228"/>
      <c r="H13" s="228"/>
      <c r="I13" s="228"/>
      <c r="J13" s="228"/>
      <c r="K13" s="229"/>
    </row>
    <row r="14" spans="1:11" ht="20.100000000000001" customHeight="1">
      <c r="A14" s="491" t="s">
        <v>1405</v>
      </c>
      <c r="B14" s="228"/>
      <c r="C14" s="228"/>
      <c r="D14" s="228"/>
      <c r="E14" s="228"/>
      <c r="F14" s="228"/>
      <c r="G14" s="228"/>
      <c r="H14" s="228"/>
      <c r="I14" s="228"/>
      <c r="J14" s="228"/>
      <c r="K14" s="229"/>
    </row>
    <row r="15" spans="1:11" ht="20.100000000000001" customHeight="1">
      <c r="A15" s="231" t="s">
        <v>338</v>
      </c>
      <c r="B15" s="228"/>
      <c r="C15" s="228"/>
      <c r="D15" s="228"/>
      <c r="E15" s="228"/>
      <c r="F15" s="228"/>
      <c r="G15" s="228"/>
      <c r="H15" s="228"/>
      <c r="I15" s="228"/>
      <c r="J15" s="228"/>
      <c r="K15" s="229"/>
    </row>
    <row r="16" spans="1:11">
      <c r="A16" s="227"/>
      <c r="B16" s="228"/>
      <c r="C16" s="228"/>
      <c r="D16" s="228"/>
      <c r="E16" s="228"/>
      <c r="F16" s="228"/>
      <c r="G16" s="228"/>
      <c r="H16" s="228"/>
      <c r="I16" s="228"/>
      <c r="J16" s="228"/>
      <c r="K16" s="229"/>
    </row>
    <row r="17" spans="1:11">
      <c r="A17" s="227"/>
      <c r="B17" s="228"/>
      <c r="C17" s="228"/>
      <c r="D17" s="228"/>
      <c r="E17" s="228"/>
      <c r="F17" s="228"/>
      <c r="G17" s="228"/>
      <c r="H17" s="228"/>
      <c r="I17" s="228"/>
      <c r="J17" s="228"/>
      <c r="K17" s="229"/>
    </row>
    <row r="18" spans="1:11" ht="20.100000000000001" customHeight="1">
      <c r="A18" s="230" t="s">
        <v>1279</v>
      </c>
      <c r="B18" s="228"/>
      <c r="C18" s="228"/>
      <c r="D18" s="228"/>
      <c r="E18" s="228"/>
      <c r="F18" s="228"/>
      <c r="G18" s="228"/>
      <c r="H18" s="228"/>
      <c r="I18" s="228"/>
      <c r="J18" s="228"/>
      <c r="K18" s="229"/>
    </row>
    <row r="19" spans="1:11" ht="20.100000000000001" customHeight="1">
      <c r="A19" s="231" t="s">
        <v>296</v>
      </c>
      <c r="B19" s="228"/>
      <c r="C19" s="228"/>
      <c r="D19" s="228"/>
      <c r="E19" s="228"/>
      <c r="F19" s="228"/>
      <c r="G19" s="228"/>
      <c r="H19" s="228"/>
      <c r="I19" s="228"/>
      <c r="J19" s="228"/>
      <c r="K19" s="229"/>
    </row>
    <row r="20" spans="1:11" ht="20.100000000000001" customHeight="1">
      <c r="A20" s="231" t="s">
        <v>297</v>
      </c>
      <c r="B20" s="228"/>
      <c r="C20" s="228"/>
      <c r="D20" s="228"/>
      <c r="E20" s="228"/>
      <c r="F20" s="228"/>
      <c r="G20" s="228"/>
      <c r="H20" s="228"/>
      <c r="I20" s="228"/>
      <c r="J20" s="228"/>
      <c r="K20" s="229"/>
    </row>
    <row r="21" spans="1:11" ht="20.100000000000001" customHeight="1">
      <c r="A21" s="227"/>
      <c r="B21" s="228"/>
      <c r="C21" s="228"/>
      <c r="D21" s="228"/>
      <c r="E21" s="228"/>
      <c r="F21" s="228"/>
      <c r="G21" s="228"/>
      <c r="H21" s="228"/>
      <c r="I21" s="228"/>
      <c r="J21" s="228"/>
      <c r="K21" s="229"/>
    </row>
    <row r="22" spans="1:11" ht="20.100000000000001" customHeight="1" thickBot="1">
      <c r="A22" s="232"/>
      <c r="B22" s="233"/>
      <c r="C22" s="233"/>
      <c r="D22" s="233"/>
      <c r="E22" s="233"/>
      <c r="F22" s="233"/>
      <c r="G22" s="233"/>
      <c r="H22" s="233"/>
      <c r="I22" s="233"/>
      <c r="J22" s="233"/>
      <c r="K22" s="234"/>
    </row>
    <row r="23" spans="1:11" ht="30" customHeight="1" thickBot="1">
      <c r="A23" s="235"/>
      <c r="B23" s="235"/>
      <c r="C23" s="235"/>
      <c r="D23" s="235"/>
      <c r="E23" s="235"/>
      <c r="F23" s="235"/>
      <c r="G23" s="235"/>
      <c r="H23" s="235"/>
      <c r="I23" s="235"/>
      <c r="J23" s="235"/>
      <c r="K23" s="235"/>
    </row>
    <row r="24" spans="1:11" ht="30" customHeight="1" thickBot="1">
      <c r="A24" s="228"/>
      <c r="B24" s="228"/>
      <c r="C24" s="228"/>
      <c r="D24" s="228"/>
      <c r="E24" s="228"/>
      <c r="F24" s="228"/>
      <c r="G24" s="228"/>
      <c r="H24" s="228"/>
      <c r="I24" s="228"/>
      <c r="J24" s="228"/>
      <c r="K24" s="236"/>
    </row>
    <row r="25" spans="1:11">
      <c r="A25" s="223"/>
      <c r="B25" s="224"/>
      <c r="C25" s="224"/>
      <c r="D25" s="224"/>
      <c r="E25" s="224"/>
      <c r="F25" s="224"/>
      <c r="G25" s="224"/>
      <c r="H25" s="224"/>
      <c r="I25" s="224"/>
      <c r="J25" s="224"/>
      <c r="K25" s="225"/>
    </row>
    <row r="26" spans="1:11" ht="20.100000000000001" customHeight="1">
      <c r="A26" s="1396" t="str">
        <f>A2</f>
        <v>令和５・６年度【追加第３回】</v>
      </c>
      <c r="B26" s="1397"/>
      <c r="C26" s="1397"/>
      <c r="D26" s="1397"/>
      <c r="E26" s="1397"/>
      <c r="F26" s="1397"/>
      <c r="G26" s="1397"/>
      <c r="H26" s="1397"/>
      <c r="I26" s="1397"/>
      <c r="J26" s="1397"/>
      <c r="K26" s="1398"/>
    </row>
    <row r="27" spans="1:11" ht="20.100000000000001" customHeight="1">
      <c r="A27" s="1386" t="s">
        <v>340</v>
      </c>
      <c r="B27" s="1387"/>
      <c r="C27" s="1387"/>
      <c r="D27" s="1387"/>
      <c r="E27" s="1387"/>
      <c r="F27" s="1387"/>
      <c r="G27" s="1387"/>
      <c r="H27" s="1387"/>
      <c r="I27" s="1387"/>
      <c r="J27" s="1387"/>
      <c r="K27" s="1388"/>
    </row>
    <row r="28" spans="1:11" ht="13.5" customHeight="1">
      <c r="A28" s="1389" t="s">
        <v>295</v>
      </c>
      <c r="B28" s="1390"/>
      <c r="C28" s="1390"/>
      <c r="D28" s="1390"/>
      <c r="E28" s="1390"/>
      <c r="F28" s="1390"/>
      <c r="G28" s="1390"/>
      <c r="H28" s="1390"/>
      <c r="I28" s="1390"/>
      <c r="J28" s="1390"/>
      <c r="K28" s="1391"/>
    </row>
    <row r="29" spans="1:11" ht="13.5" customHeight="1">
      <c r="A29" s="1389"/>
      <c r="B29" s="1390"/>
      <c r="C29" s="1390"/>
      <c r="D29" s="1390"/>
      <c r="E29" s="1390"/>
      <c r="F29" s="1390"/>
      <c r="G29" s="1390"/>
      <c r="H29" s="1390"/>
      <c r="I29" s="1390"/>
      <c r="J29" s="1390"/>
      <c r="K29" s="1391"/>
    </row>
    <row r="30" spans="1:11" ht="5.25" customHeight="1">
      <c r="A30" s="227"/>
      <c r="B30" s="228"/>
      <c r="C30" s="228"/>
      <c r="D30" s="228"/>
      <c r="E30" s="228"/>
      <c r="F30" s="228"/>
      <c r="G30" s="228"/>
      <c r="H30" s="228"/>
      <c r="I30" s="228"/>
      <c r="J30" s="228"/>
      <c r="K30" s="229"/>
    </row>
    <row r="31" spans="1:11" ht="20.100000000000001" customHeight="1">
      <c r="A31" s="227"/>
      <c r="B31" s="228"/>
      <c r="C31" s="1392" t="str">
        <f>IF(C7="","",C7)</f>
        <v/>
      </c>
      <c r="D31" s="1392"/>
      <c r="E31" s="1392"/>
      <c r="F31" s="1392"/>
      <c r="G31" s="1392"/>
      <c r="H31" s="1392"/>
      <c r="I31" s="1392"/>
      <c r="J31" s="1392"/>
      <c r="K31" s="229"/>
    </row>
    <row r="32" spans="1:11" ht="20.100000000000001" customHeight="1">
      <c r="A32" s="1394" t="s">
        <v>294</v>
      </c>
      <c r="B32" s="1395"/>
      <c r="C32" s="1393"/>
      <c r="D32" s="1393"/>
      <c r="E32" s="1393"/>
      <c r="F32" s="1393"/>
      <c r="G32" s="1393"/>
      <c r="H32" s="1393"/>
      <c r="I32" s="1393"/>
      <c r="J32" s="1393"/>
      <c r="K32" s="229"/>
    </row>
    <row r="33" spans="1:11">
      <c r="A33" s="227"/>
      <c r="B33" s="228"/>
      <c r="C33" s="228"/>
      <c r="D33" s="228"/>
      <c r="E33" s="228"/>
      <c r="F33" s="228"/>
      <c r="G33" s="228"/>
      <c r="H33" s="228"/>
      <c r="I33" s="228"/>
      <c r="J33" s="228"/>
      <c r="K33" s="229"/>
    </row>
    <row r="34" spans="1:11">
      <c r="A34" s="227"/>
      <c r="B34" s="228"/>
      <c r="C34" s="228"/>
      <c r="D34" s="228"/>
      <c r="E34" s="228"/>
      <c r="F34" s="228"/>
      <c r="G34" s="228"/>
      <c r="H34" s="228"/>
      <c r="I34" s="228"/>
      <c r="J34" s="228"/>
      <c r="K34" s="229"/>
    </row>
    <row r="35" spans="1:11" ht="20.100000000000001" customHeight="1">
      <c r="A35" s="230" t="s">
        <v>298</v>
      </c>
      <c r="B35" s="228"/>
      <c r="C35" s="228"/>
      <c r="D35" s="228"/>
      <c r="E35" s="228"/>
      <c r="F35" s="228"/>
      <c r="G35" s="228"/>
      <c r="H35" s="228"/>
      <c r="I35" s="228"/>
      <c r="J35" s="228"/>
      <c r="K35" s="229"/>
    </row>
    <row r="36" spans="1:11" ht="20.100000000000001" customHeight="1">
      <c r="A36" s="231" t="s">
        <v>1244</v>
      </c>
      <c r="B36" s="228"/>
      <c r="C36" s="228"/>
      <c r="D36" s="228"/>
      <c r="E36" s="228"/>
      <c r="F36" s="228"/>
      <c r="G36" s="228"/>
      <c r="H36" s="228"/>
      <c r="I36" s="228"/>
      <c r="J36" s="228"/>
      <c r="K36" s="229"/>
    </row>
    <row r="37" spans="1:11" ht="20.100000000000001" customHeight="1">
      <c r="A37" s="231" t="s">
        <v>1285</v>
      </c>
      <c r="B37" s="228"/>
      <c r="C37" s="228"/>
      <c r="D37" s="228"/>
      <c r="E37" s="228"/>
      <c r="F37" s="228"/>
      <c r="G37" s="228"/>
      <c r="H37" s="228"/>
      <c r="I37" s="228"/>
      <c r="J37" s="228"/>
      <c r="K37" s="229"/>
    </row>
    <row r="38" spans="1:11" ht="20.100000000000001" customHeight="1">
      <c r="A38" s="491" t="str">
        <f>A14</f>
        <v>　　・審査結果の通知は、令和６年７月末頃に送付の予定となっておりますの</v>
      </c>
      <c r="B38" s="228"/>
      <c r="C38" s="228"/>
      <c r="D38" s="228"/>
      <c r="E38" s="228"/>
      <c r="F38" s="228"/>
      <c r="G38" s="228"/>
      <c r="H38" s="228"/>
      <c r="I38" s="228"/>
      <c r="J38" s="228"/>
      <c r="K38" s="229"/>
    </row>
    <row r="39" spans="1:11" ht="20.100000000000001" customHeight="1">
      <c r="A39" s="231" t="s">
        <v>339</v>
      </c>
      <c r="B39" s="228"/>
      <c r="C39" s="228"/>
      <c r="D39" s="228"/>
      <c r="E39" s="228"/>
      <c r="F39" s="228"/>
      <c r="G39" s="228"/>
      <c r="H39" s="228"/>
      <c r="I39" s="228"/>
      <c r="J39" s="228"/>
      <c r="K39" s="229"/>
    </row>
    <row r="40" spans="1:11">
      <c r="A40" s="227"/>
      <c r="B40" s="228"/>
      <c r="C40" s="228"/>
      <c r="D40" s="228"/>
      <c r="E40" s="228"/>
      <c r="F40" s="228"/>
      <c r="G40" s="228"/>
      <c r="H40" s="228"/>
      <c r="I40" s="228"/>
      <c r="J40" s="228"/>
      <c r="K40" s="229"/>
    </row>
    <row r="41" spans="1:11">
      <c r="A41" s="227"/>
      <c r="B41" s="228"/>
      <c r="C41" s="228"/>
      <c r="D41" s="228"/>
      <c r="E41" s="228"/>
      <c r="F41" s="228"/>
      <c r="G41" s="228"/>
      <c r="H41" s="228"/>
      <c r="I41" s="228"/>
      <c r="J41" s="228"/>
      <c r="K41" s="229"/>
    </row>
    <row r="42" spans="1:11" ht="20.100000000000001" customHeight="1">
      <c r="A42" s="230" t="s">
        <v>1279</v>
      </c>
      <c r="B42" s="228"/>
      <c r="C42" s="228"/>
      <c r="D42" s="228"/>
      <c r="E42" s="228"/>
      <c r="F42" s="228"/>
      <c r="G42" s="228"/>
      <c r="H42" s="228"/>
      <c r="I42" s="228"/>
      <c r="J42" s="228"/>
      <c r="K42" s="229"/>
    </row>
    <row r="43" spans="1:11" ht="20.100000000000001" customHeight="1">
      <c r="A43" s="231" t="s">
        <v>296</v>
      </c>
      <c r="B43" s="228"/>
      <c r="C43" s="228"/>
      <c r="D43" s="228"/>
      <c r="E43" s="228"/>
      <c r="F43" s="228"/>
      <c r="G43" s="228"/>
      <c r="H43" s="228"/>
      <c r="I43" s="228"/>
      <c r="J43" s="228"/>
      <c r="K43" s="229"/>
    </row>
    <row r="44" spans="1:11" ht="20.100000000000001" customHeight="1">
      <c r="A44" s="231" t="s">
        <v>297</v>
      </c>
      <c r="B44" s="228"/>
      <c r="C44" s="228"/>
      <c r="D44" s="228"/>
      <c r="E44" s="228"/>
      <c r="F44" s="228"/>
      <c r="G44" s="228"/>
      <c r="H44" s="228"/>
      <c r="I44" s="228"/>
      <c r="J44" s="228"/>
      <c r="K44" s="229"/>
    </row>
    <row r="45" spans="1:11" ht="20.100000000000001" customHeight="1">
      <c r="A45" s="227"/>
      <c r="B45" s="228"/>
      <c r="C45" s="228"/>
      <c r="D45" s="228"/>
      <c r="E45" s="228"/>
      <c r="F45" s="228"/>
      <c r="G45" s="228"/>
      <c r="H45" s="228"/>
      <c r="I45" s="228"/>
      <c r="J45" s="228"/>
      <c r="K45" s="229"/>
    </row>
    <row r="46" spans="1:11" ht="20.100000000000001" customHeight="1" thickBot="1">
      <c r="A46" s="232"/>
      <c r="B46" s="233"/>
      <c r="C46" s="233"/>
      <c r="D46" s="233"/>
      <c r="E46" s="233"/>
      <c r="F46" s="233"/>
      <c r="G46" s="233"/>
      <c r="H46" s="233"/>
      <c r="I46" s="233"/>
      <c r="J46" s="233"/>
      <c r="K46" s="234"/>
    </row>
  </sheetData>
  <sheetProtection algorithmName="SHA-512" hashValue="kUWRhAHyij+6bPUSegKDeJP8ivXs/6bT4erVlrfORJYrBpP0ZLSJg8SMpc/ci3UByWYh1jtsQgzNhTaVCHPq0Q==" saltValue="kv4MVItY73mLaz53ExKjLA==" spinCount="100000" sheet="1" objects="1" selectLockedCells="1" selectUnlockedCells="1"/>
  <mergeCells count="10">
    <mergeCell ref="A27:K27"/>
    <mergeCell ref="A28:K29"/>
    <mergeCell ref="C31:J32"/>
    <mergeCell ref="A32:B32"/>
    <mergeCell ref="A2:K2"/>
    <mergeCell ref="A3:K3"/>
    <mergeCell ref="A4:K5"/>
    <mergeCell ref="C7:J8"/>
    <mergeCell ref="A8:B8"/>
    <mergeCell ref="A26:K26"/>
  </mergeCells>
  <phoneticPr fontId="3"/>
  <pageMargins left="0.74803149606299213" right="0.55118110236220474"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151"/>
  <sheetViews>
    <sheetView showGridLines="0" view="pageBreakPreview" zoomScale="80" zoomScaleNormal="70" zoomScaleSheetLayoutView="80" zoomScalePageLayoutView="85" workbookViewId="0">
      <selection activeCell="C46" sqref="C46:E48"/>
    </sheetView>
  </sheetViews>
  <sheetFormatPr defaultColWidth="3.5" defaultRowHeight="14.1" customHeight="1"/>
  <cols>
    <col min="1" max="1" width="7.625" style="237" customWidth="1"/>
    <col min="2" max="2" width="3.5" style="237" customWidth="1"/>
    <col min="3" max="61" width="2.5" style="237" customWidth="1"/>
    <col min="62" max="62" width="3.5" style="237"/>
    <col min="63" max="63" width="0" style="237" hidden="1" customWidth="1"/>
    <col min="64" max="16384" width="3.5" style="237"/>
  </cols>
  <sheetData>
    <row r="1" spans="1:63" ht="14.1" customHeight="1">
      <c r="A1" s="1735" t="str">
        <f>IF(OR(入力シート!B232="〇",入力シート!B243="〇",入力シート!B247="〇"),"等","")</f>
        <v/>
      </c>
      <c r="B1" s="1735"/>
      <c r="C1" s="517"/>
      <c r="D1" s="517"/>
      <c r="E1" s="1524" t="s">
        <v>535</v>
      </c>
      <c r="F1" s="1524"/>
      <c r="G1" s="1524"/>
      <c r="H1" s="1524"/>
      <c r="I1" s="1524"/>
      <c r="BA1" s="1516" t="s">
        <v>748</v>
      </c>
      <c r="BB1" s="1517"/>
      <c r="BC1" s="1517"/>
      <c r="BD1" s="1517"/>
      <c r="BE1" s="1517"/>
      <c r="BF1" s="1517"/>
      <c r="BG1" s="1517"/>
      <c r="BH1" s="1517"/>
      <c r="BI1" s="1517"/>
      <c r="BK1" s="237" t="s">
        <v>1401</v>
      </c>
    </row>
    <row r="2" spans="1:63" ht="14.1" customHeight="1">
      <c r="A2" s="1735"/>
      <c r="B2" s="1735"/>
      <c r="C2" s="517"/>
      <c r="D2" s="517"/>
      <c r="E2" s="1524"/>
      <c r="F2" s="1524"/>
      <c r="G2" s="1524"/>
      <c r="H2" s="1524"/>
      <c r="I2" s="1524"/>
      <c r="J2" s="239"/>
      <c r="K2" s="239"/>
      <c r="L2" s="239"/>
      <c r="M2" s="239"/>
      <c r="N2" s="239"/>
      <c r="O2" s="239"/>
      <c r="P2" s="239"/>
      <c r="Q2" s="239"/>
      <c r="R2" s="239"/>
      <c r="S2" s="239"/>
      <c r="T2" s="239"/>
      <c r="U2" s="239"/>
      <c r="V2" s="239"/>
      <c r="W2" s="239"/>
      <c r="X2" s="239"/>
      <c r="Y2" s="239"/>
      <c r="Z2" s="239"/>
      <c r="AA2" s="239"/>
      <c r="AB2" s="240"/>
      <c r="AC2" s="240"/>
      <c r="AD2" s="240"/>
      <c r="AE2" s="240"/>
      <c r="AF2" s="240"/>
      <c r="AG2" s="240"/>
      <c r="AH2" s="240"/>
      <c r="AI2" s="240"/>
      <c r="AJ2" s="240"/>
      <c r="AK2" s="240"/>
      <c r="AL2" s="240"/>
      <c r="AM2" s="240"/>
      <c r="AN2" s="240"/>
      <c r="AO2" s="240"/>
      <c r="AP2" s="240"/>
      <c r="AQ2" s="240"/>
      <c r="AR2" s="240"/>
      <c r="AS2" s="240"/>
      <c r="AT2" s="240"/>
      <c r="AU2" s="240"/>
      <c r="AV2" s="240"/>
      <c r="BA2" s="1517"/>
      <c r="BB2" s="1517"/>
      <c r="BC2" s="1517"/>
      <c r="BD2" s="1517"/>
      <c r="BE2" s="1517"/>
      <c r="BF2" s="1517"/>
      <c r="BG2" s="1517"/>
      <c r="BH2" s="1517"/>
      <c r="BI2" s="1517"/>
    </row>
    <row r="3" spans="1:63" ht="9.9499999999999993" customHeight="1">
      <c r="A3" s="1735"/>
      <c r="B3" s="1735"/>
      <c r="C3" s="1525" t="s">
        <v>545</v>
      </c>
      <c r="D3" s="1525"/>
      <c r="E3" s="1525"/>
      <c r="F3" s="1525"/>
      <c r="G3" s="1525"/>
      <c r="H3" s="1525"/>
      <c r="I3" s="1525"/>
      <c r="J3" s="1525"/>
      <c r="K3" s="1525"/>
      <c r="L3" s="1525"/>
      <c r="M3" s="1525"/>
      <c r="N3" s="1525"/>
      <c r="O3" s="1525"/>
      <c r="P3" s="1525"/>
      <c r="Q3" s="1525"/>
      <c r="R3" s="1525"/>
      <c r="S3" s="1525"/>
      <c r="T3" s="1525"/>
      <c r="U3" s="1525"/>
      <c r="V3" s="1525"/>
      <c r="W3" s="1525"/>
      <c r="X3" s="1525"/>
      <c r="Y3" s="1525"/>
      <c r="Z3" s="1525"/>
      <c r="AA3" s="1525"/>
      <c r="AB3" s="1525"/>
      <c r="AC3" s="1525"/>
      <c r="AD3" s="1525"/>
      <c r="AE3" s="1525"/>
      <c r="AF3" s="1525"/>
      <c r="AG3" s="1525"/>
      <c r="AH3" s="1525"/>
      <c r="AI3" s="1525"/>
      <c r="AJ3" s="1525"/>
      <c r="AK3" s="1525"/>
      <c r="AL3" s="1525"/>
      <c r="AM3" s="1525"/>
      <c r="AN3" s="1525"/>
      <c r="AO3" s="1525"/>
      <c r="AP3" s="1525"/>
      <c r="AQ3" s="1525"/>
      <c r="AR3" s="1525"/>
      <c r="AS3" s="1525"/>
      <c r="AT3" s="1525"/>
      <c r="AU3" s="1525"/>
      <c r="AV3" s="1525"/>
      <c r="AW3" s="1525"/>
      <c r="AX3" s="1525"/>
      <c r="AY3" s="1525"/>
      <c r="AZ3" s="1525"/>
      <c r="BA3" s="1525"/>
      <c r="BB3" s="1525"/>
      <c r="BC3" s="1525"/>
      <c r="BD3" s="1525"/>
      <c r="BE3" s="1525"/>
      <c r="BF3" s="1525"/>
      <c r="BG3" s="1525"/>
      <c r="BH3" s="1525"/>
      <c r="BI3" s="1525"/>
    </row>
    <row r="4" spans="1:63" ht="9.9499999999999993" customHeight="1">
      <c r="A4" s="1735"/>
      <c r="B4" s="1735"/>
      <c r="C4" s="1525"/>
      <c r="D4" s="1525"/>
      <c r="E4" s="1525"/>
      <c r="F4" s="1525"/>
      <c r="G4" s="1525"/>
      <c r="H4" s="1525"/>
      <c r="I4" s="1525"/>
      <c r="J4" s="1525"/>
      <c r="K4" s="1525"/>
      <c r="L4" s="1525"/>
      <c r="M4" s="1525"/>
      <c r="N4" s="1525"/>
      <c r="O4" s="1525"/>
      <c r="P4" s="1525"/>
      <c r="Q4" s="1525"/>
      <c r="R4" s="1525"/>
      <c r="S4" s="1525"/>
      <c r="T4" s="1525"/>
      <c r="U4" s="1525"/>
      <c r="V4" s="1525"/>
      <c r="W4" s="1525"/>
      <c r="X4" s="1525"/>
      <c r="Y4" s="1525"/>
      <c r="Z4" s="1525"/>
      <c r="AA4" s="1525"/>
      <c r="AB4" s="1525"/>
      <c r="AC4" s="1525"/>
      <c r="AD4" s="1525"/>
      <c r="AE4" s="1525"/>
      <c r="AF4" s="1525"/>
      <c r="AG4" s="1525"/>
      <c r="AH4" s="1525"/>
      <c r="AI4" s="1525"/>
      <c r="AJ4" s="1525"/>
      <c r="AK4" s="1525"/>
      <c r="AL4" s="1525"/>
      <c r="AM4" s="1525"/>
      <c r="AN4" s="1525"/>
      <c r="AO4" s="1525"/>
      <c r="AP4" s="1525"/>
      <c r="AQ4" s="1525"/>
      <c r="AR4" s="1525"/>
      <c r="AS4" s="1525"/>
      <c r="AT4" s="1525"/>
      <c r="AU4" s="1525"/>
      <c r="AV4" s="1525"/>
      <c r="AW4" s="1525"/>
      <c r="AX4" s="1525"/>
      <c r="AY4" s="1525"/>
      <c r="AZ4" s="1525"/>
      <c r="BA4" s="1525"/>
      <c r="BB4" s="1525"/>
      <c r="BC4" s="1525"/>
      <c r="BD4" s="1525"/>
      <c r="BE4" s="1525"/>
      <c r="BF4" s="1525"/>
      <c r="BG4" s="1525"/>
      <c r="BH4" s="1525"/>
      <c r="BI4" s="1525"/>
    </row>
    <row r="5" spans="1:63" ht="9.9499999999999993" customHeight="1">
      <c r="A5" s="1735"/>
      <c r="B5" s="1735"/>
      <c r="C5" s="1525"/>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1525"/>
      <c r="AB5" s="1525"/>
      <c r="AC5" s="1525"/>
      <c r="AD5" s="1525"/>
      <c r="AE5" s="1525"/>
      <c r="AF5" s="1525"/>
      <c r="AG5" s="1525"/>
      <c r="AH5" s="1525"/>
      <c r="AI5" s="1525"/>
      <c r="AJ5" s="1525"/>
      <c r="AK5" s="1525"/>
      <c r="AL5" s="1525"/>
      <c r="AM5" s="1525"/>
      <c r="AN5" s="1525"/>
      <c r="AO5" s="1525"/>
      <c r="AP5" s="1525"/>
      <c r="AQ5" s="1525"/>
      <c r="AR5" s="1525"/>
      <c r="AS5" s="1525"/>
      <c r="AT5" s="1525"/>
      <c r="AU5" s="1525"/>
      <c r="AV5" s="1525"/>
      <c r="AW5" s="1525"/>
      <c r="AX5" s="1525"/>
      <c r="AY5" s="1525"/>
      <c r="AZ5" s="1525"/>
      <c r="BA5" s="1525"/>
      <c r="BB5" s="1525"/>
      <c r="BC5" s="1525"/>
      <c r="BD5" s="1525"/>
      <c r="BE5" s="1525"/>
      <c r="BF5" s="1525"/>
      <c r="BG5" s="1525"/>
      <c r="BH5" s="1525"/>
      <c r="BI5" s="1525"/>
    </row>
    <row r="6" spans="1:63" ht="9.9499999999999993" customHeight="1">
      <c r="A6" s="1735"/>
      <c r="B6" s="1735"/>
      <c r="C6" s="1525"/>
      <c r="D6" s="1525"/>
      <c r="E6" s="1525"/>
      <c r="F6" s="1525"/>
      <c r="G6" s="1525"/>
      <c r="H6" s="1525"/>
      <c r="I6" s="1525"/>
      <c r="J6" s="1525"/>
      <c r="K6" s="1525"/>
      <c r="L6" s="1525"/>
      <c r="M6" s="1525"/>
      <c r="N6" s="1525"/>
      <c r="O6" s="1525"/>
      <c r="P6" s="1525"/>
      <c r="Q6" s="1525"/>
      <c r="R6" s="1525"/>
      <c r="S6" s="1525"/>
      <c r="T6" s="1525"/>
      <c r="U6" s="1525"/>
      <c r="V6" s="1525"/>
      <c r="W6" s="1525"/>
      <c r="X6" s="1525"/>
      <c r="Y6" s="1525"/>
      <c r="Z6" s="1525"/>
      <c r="AA6" s="1525"/>
      <c r="AB6" s="1525"/>
      <c r="AC6" s="1525"/>
      <c r="AD6" s="1525"/>
      <c r="AE6" s="1525"/>
      <c r="AF6" s="1525"/>
      <c r="AG6" s="1525"/>
      <c r="AH6" s="1525"/>
      <c r="AI6" s="1525"/>
      <c r="AJ6" s="1525"/>
      <c r="AK6" s="1525"/>
      <c r="AL6" s="1525"/>
      <c r="AM6" s="1525"/>
      <c r="AN6" s="1525"/>
      <c r="AO6" s="1525"/>
      <c r="AP6" s="1525"/>
      <c r="AQ6" s="1525"/>
      <c r="AR6" s="1525"/>
      <c r="AS6" s="1525"/>
      <c r="AT6" s="1525"/>
      <c r="AU6" s="1525"/>
      <c r="AV6" s="1525"/>
      <c r="AW6" s="1525"/>
      <c r="AX6" s="1525"/>
      <c r="AY6" s="1525"/>
      <c r="AZ6" s="1525"/>
      <c r="BA6" s="1525"/>
      <c r="BB6" s="1525"/>
      <c r="BC6" s="1525"/>
      <c r="BD6" s="1525"/>
      <c r="BE6" s="1525"/>
      <c r="BF6" s="1525"/>
      <c r="BG6" s="1525"/>
      <c r="BH6" s="1525"/>
      <c r="BI6" s="1525"/>
    </row>
    <row r="7" spans="1:63" ht="9.9499999999999993" customHeight="1" thickBot="1">
      <c r="A7" s="1735"/>
      <c r="B7" s="1735"/>
      <c r="C7" s="1525"/>
      <c r="D7" s="1525"/>
      <c r="E7" s="1525"/>
      <c r="F7" s="1525"/>
      <c r="G7" s="1525"/>
      <c r="H7" s="1525"/>
      <c r="I7" s="1525"/>
      <c r="J7" s="1525"/>
      <c r="K7" s="1525"/>
      <c r="L7" s="1525"/>
      <c r="M7" s="1525"/>
      <c r="N7" s="1525"/>
      <c r="O7" s="1525"/>
      <c r="P7" s="1525"/>
      <c r="Q7" s="1525"/>
      <c r="R7" s="1525"/>
      <c r="S7" s="1525"/>
      <c r="T7" s="1525"/>
      <c r="U7" s="1525"/>
      <c r="V7" s="1525"/>
      <c r="W7" s="1525"/>
      <c r="X7" s="1525"/>
      <c r="Y7" s="1525"/>
      <c r="Z7" s="1525"/>
      <c r="AA7" s="1525"/>
      <c r="AB7" s="1525"/>
      <c r="AC7" s="1525"/>
      <c r="AD7" s="1525"/>
      <c r="AE7" s="1525"/>
      <c r="AF7" s="1525"/>
      <c r="AG7" s="1525"/>
      <c r="AH7" s="1525"/>
      <c r="AI7" s="1525"/>
      <c r="AJ7" s="1525"/>
      <c r="AK7" s="1525"/>
      <c r="AL7" s="1525"/>
      <c r="AM7" s="1525"/>
      <c r="AN7" s="1525"/>
      <c r="AO7" s="1525"/>
      <c r="AP7" s="1525"/>
      <c r="AQ7" s="1525"/>
      <c r="AR7" s="1525"/>
      <c r="AS7" s="1525"/>
      <c r="AT7" s="1525"/>
      <c r="AU7" s="1525"/>
      <c r="AV7" s="1525"/>
      <c r="AW7" s="1525"/>
      <c r="AX7" s="1525"/>
      <c r="AY7" s="1525"/>
      <c r="AZ7" s="1525"/>
      <c r="BA7" s="1525"/>
      <c r="BB7" s="1525"/>
      <c r="BC7" s="1525"/>
      <c r="BD7" s="1525"/>
      <c r="BE7" s="1525"/>
      <c r="BF7" s="1525"/>
      <c r="BG7" s="1525"/>
      <c r="BH7" s="1525"/>
      <c r="BI7" s="1525"/>
    </row>
    <row r="8" spans="1:63" ht="9.9499999999999993" customHeight="1" thickBot="1">
      <c r="A8" s="1736" t="str">
        <f>入力シート!AT18</f>
        <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63" ht="9.9499999999999993" customHeight="1">
      <c r="A9" s="1737"/>
      <c r="C9" s="1526" t="s">
        <v>19</v>
      </c>
      <c r="D9" s="1527"/>
      <c r="E9" s="1527"/>
      <c r="F9" s="1527"/>
      <c r="G9" s="1527"/>
      <c r="H9" s="1532" t="str">
        <f>入力シート!AT18&amp;"　"&amp;入力シート!AT102</f>
        <v>　</v>
      </c>
      <c r="I9" s="1533"/>
      <c r="J9" s="1533"/>
      <c r="K9" s="1533"/>
      <c r="L9" s="1533"/>
      <c r="M9" s="1533"/>
      <c r="N9" s="1533"/>
      <c r="O9" s="1533"/>
      <c r="P9" s="1533"/>
      <c r="Q9" s="1533"/>
      <c r="R9" s="1533"/>
      <c r="S9" s="1533"/>
      <c r="T9" s="1533"/>
      <c r="U9" s="1533"/>
      <c r="V9" s="1533"/>
      <c r="W9" s="1533"/>
      <c r="X9" s="1533"/>
      <c r="Y9" s="1533"/>
      <c r="Z9" s="1533"/>
      <c r="AA9" s="1533"/>
      <c r="AB9" s="1533"/>
      <c r="AC9" s="1533"/>
      <c r="AD9" s="1533"/>
      <c r="AE9" s="1533"/>
      <c r="AF9" s="1533"/>
      <c r="AG9" s="1533"/>
      <c r="AH9" s="1533"/>
      <c r="AI9" s="1533"/>
      <c r="AJ9" s="1533"/>
      <c r="AK9" s="1533"/>
      <c r="AL9" s="1533"/>
      <c r="AM9" s="1533"/>
      <c r="AN9" s="1533"/>
      <c r="AO9" s="1533"/>
      <c r="AP9" s="1533"/>
      <c r="AQ9" s="1533"/>
      <c r="AR9" s="1533"/>
      <c r="AS9" s="1533"/>
      <c r="AT9" s="1533"/>
      <c r="AU9" s="1533"/>
      <c r="AV9" s="1533"/>
      <c r="AW9" s="1533"/>
      <c r="AX9" s="1533"/>
      <c r="AY9" s="1533"/>
      <c r="AZ9" s="1533"/>
      <c r="BA9" s="1533"/>
      <c r="BB9" s="1533"/>
      <c r="BC9" s="1533"/>
      <c r="BD9" s="1533"/>
      <c r="BE9" s="1533"/>
      <c r="BF9" s="1533"/>
      <c r="BG9" s="1533"/>
      <c r="BH9" s="1533"/>
      <c r="BI9" s="1534"/>
    </row>
    <row r="10" spans="1:63" ht="9.9499999999999993" customHeight="1">
      <c r="A10" s="1737"/>
      <c r="C10" s="1528"/>
      <c r="D10" s="1529"/>
      <c r="E10" s="1529"/>
      <c r="F10" s="1529"/>
      <c r="G10" s="1529"/>
      <c r="H10" s="1535"/>
      <c r="I10" s="1536"/>
      <c r="J10" s="1536"/>
      <c r="K10" s="1536"/>
      <c r="L10" s="1536"/>
      <c r="M10" s="1536"/>
      <c r="N10" s="1536"/>
      <c r="O10" s="1536"/>
      <c r="P10" s="1536"/>
      <c r="Q10" s="1536"/>
      <c r="R10" s="1536"/>
      <c r="S10" s="1536"/>
      <c r="T10" s="1536"/>
      <c r="U10" s="1536"/>
      <c r="V10" s="1536"/>
      <c r="W10" s="1536"/>
      <c r="X10" s="1536"/>
      <c r="Y10" s="1536"/>
      <c r="Z10" s="1536"/>
      <c r="AA10" s="1536"/>
      <c r="AB10" s="1536"/>
      <c r="AC10" s="1536"/>
      <c r="AD10" s="1536"/>
      <c r="AE10" s="1536"/>
      <c r="AF10" s="1536"/>
      <c r="AG10" s="1536"/>
      <c r="AH10" s="1536"/>
      <c r="AI10" s="1536"/>
      <c r="AJ10" s="1536"/>
      <c r="AK10" s="1536"/>
      <c r="AL10" s="1536"/>
      <c r="AM10" s="1536"/>
      <c r="AN10" s="1536"/>
      <c r="AO10" s="1536"/>
      <c r="AP10" s="1536"/>
      <c r="AQ10" s="1536"/>
      <c r="AR10" s="1536"/>
      <c r="AS10" s="1536"/>
      <c r="AT10" s="1536"/>
      <c r="AU10" s="1536"/>
      <c r="AV10" s="1536"/>
      <c r="AW10" s="1536"/>
      <c r="AX10" s="1536"/>
      <c r="AY10" s="1536"/>
      <c r="AZ10" s="1536"/>
      <c r="BA10" s="1536"/>
      <c r="BB10" s="1536"/>
      <c r="BC10" s="1536"/>
      <c r="BD10" s="1536"/>
      <c r="BE10" s="1536"/>
      <c r="BF10" s="1536"/>
      <c r="BG10" s="1536"/>
      <c r="BH10" s="1536"/>
      <c r="BI10" s="1537"/>
    </row>
    <row r="11" spans="1:63" ht="9.9499999999999993" customHeight="1">
      <c r="A11" s="1737"/>
      <c r="C11" s="1528"/>
      <c r="D11" s="1529"/>
      <c r="E11" s="1529"/>
      <c r="F11" s="1529"/>
      <c r="G11" s="1529"/>
      <c r="H11" s="1535"/>
      <c r="I11" s="1536"/>
      <c r="J11" s="1536"/>
      <c r="K11" s="1536"/>
      <c r="L11" s="1536"/>
      <c r="M11" s="1536"/>
      <c r="N11" s="1536"/>
      <c r="O11" s="1536"/>
      <c r="P11" s="1536"/>
      <c r="Q11" s="1536"/>
      <c r="R11" s="1536"/>
      <c r="S11" s="1536"/>
      <c r="T11" s="1536"/>
      <c r="U11" s="1536"/>
      <c r="V11" s="1536"/>
      <c r="W11" s="1536"/>
      <c r="X11" s="1536"/>
      <c r="Y11" s="1536"/>
      <c r="Z11" s="1536"/>
      <c r="AA11" s="1536"/>
      <c r="AB11" s="1536"/>
      <c r="AC11" s="1536"/>
      <c r="AD11" s="1536"/>
      <c r="AE11" s="1536"/>
      <c r="AF11" s="1536"/>
      <c r="AG11" s="1536"/>
      <c r="AH11" s="1536"/>
      <c r="AI11" s="1536"/>
      <c r="AJ11" s="1536"/>
      <c r="AK11" s="1536"/>
      <c r="AL11" s="1536"/>
      <c r="AM11" s="1536"/>
      <c r="AN11" s="1536"/>
      <c r="AO11" s="1536"/>
      <c r="AP11" s="1536"/>
      <c r="AQ11" s="1536"/>
      <c r="AR11" s="1536"/>
      <c r="AS11" s="1536"/>
      <c r="AT11" s="1536"/>
      <c r="AU11" s="1536"/>
      <c r="AV11" s="1536"/>
      <c r="AW11" s="1536"/>
      <c r="AX11" s="1536"/>
      <c r="AY11" s="1536"/>
      <c r="AZ11" s="1536"/>
      <c r="BA11" s="1536"/>
      <c r="BB11" s="1536"/>
      <c r="BC11" s="1536"/>
      <c r="BD11" s="1536"/>
      <c r="BE11" s="1536"/>
      <c r="BF11" s="1536"/>
      <c r="BG11" s="1536"/>
      <c r="BH11" s="1536"/>
      <c r="BI11" s="1537"/>
    </row>
    <row r="12" spans="1:63" ht="9.9499999999999993" customHeight="1">
      <c r="A12" s="1737"/>
      <c r="C12" s="1528"/>
      <c r="D12" s="1529"/>
      <c r="E12" s="1529"/>
      <c r="F12" s="1529"/>
      <c r="G12" s="1529"/>
      <c r="H12" s="1535"/>
      <c r="I12" s="1536"/>
      <c r="J12" s="1536"/>
      <c r="K12" s="1536"/>
      <c r="L12" s="1536"/>
      <c r="M12" s="1536"/>
      <c r="N12" s="1536"/>
      <c r="O12" s="1536"/>
      <c r="P12" s="1536"/>
      <c r="Q12" s="1536"/>
      <c r="R12" s="1536"/>
      <c r="S12" s="1536"/>
      <c r="T12" s="1536"/>
      <c r="U12" s="1536"/>
      <c r="V12" s="1536"/>
      <c r="W12" s="1536"/>
      <c r="X12" s="1536"/>
      <c r="Y12" s="1536"/>
      <c r="Z12" s="1536"/>
      <c r="AA12" s="1536"/>
      <c r="AB12" s="1536"/>
      <c r="AC12" s="1536"/>
      <c r="AD12" s="1536"/>
      <c r="AE12" s="1536"/>
      <c r="AF12" s="1536"/>
      <c r="AG12" s="1536"/>
      <c r="AH12" s="1536"/>
      <c r="AI12" s="1536"/>
      <c r="AJ12" s="1536"/>
      <c r="AK12" s="1536"/>
      <c r="AL12" s="1536"/>
      <c r="AM12" s="1536"/>
      <c r="AN12" s="1536"/>
      <c r="AO12" s="1536"/>
      <c r="AP12" s="1536"/>
      <c r="AQ12" s="1536"/>
      <c r="AR12" s="1536"/>
      <c r="AS12" s="1536"/>
      <c r="AT12" s="1536"/>
      <c r="AU12" s="1536"/>
      <c r="AV12" s="1536"/>
      <c r="AW12" s="1536"/>
      <c r="AX12" s="1536"/>
      <c r="AY12" s="1536"/>
      <c r="AZ12" s="1536"/>
      <c r="BA12" s="1536"/>
      <c r="BB12" s="1536"/>
      <c r="BC12" s="1536"/>
      <c r="BD12" s="1536"/>
      <c r="BE12" s="1536"/>
      <c r="BF12" s="1536"/>
      <c r="BG12" s="1536"/>
      <c r="BH12" s="1536"/>
      <c r="BI12" s="1537"/>
    </row>
    <row r="13" spans="1:63" ht="9.9499999999999993" customHeight="1" thickBot="1">
      <c r="A13" s="1737"/>
      <c r="C13" s="1530"/>
      <c r="D13" s="1531"/>
      <c r="E13" s="1531"/>
      <c r="F13" s="1531"/>
      <c r="G13" s="1531"/>
      <c r="H13" s="1538"/>
      <c r="I13" s="1539"/>
      <c r="J13" s="1539"/>
      <c r="K13" s="1539"/>
      <c r="L13" s="1539"/>
      <c r="M13" s="1539"/>
      <c r="N13" s="1539"/>
      <c r="O13" s="1539"/>
      <c r="P13" s="1539"/>
      <c r="Q13" s="1539"/>
      <c r="R13" s="1539"/>
      <c r="S13" s="1539"/>
      <c r="T13" s="1539"/>
      <c r="U13" s="1539"/>
      <c r="V13" s="1539"/>
      <c r="W13" s="1539"/>
      <c r="X13" s="1539"/>
      <c r="Y13" s="1539"/>
      <c r="Z13" s="1539"/>
      <c r="AA13" s="1539"/>
      <c r="AB13" s="1539"/>
      <c r="AC13" s="1539"/>
      <c r="AD13" s="1539"/>
      <c r="AE13" s="1539"/>
      <c r="AF13" s="1539"/>
      <c r="AG13" s="1539"/>
      <c r="AH13" s="1539"/>
      <c r="AI13" s="1539"/>
      <c r="AJ13" s="1539"/>
      <c r="AK13" s="1539"/>
      <c r="AL13" s="1539"/>
      <c r="AM13" s="1539"/>
      <c r="AN13" s="1539"/>
      <c r="AO13" s="1539"/>
      <c r="AP13" s="1539"/>
      <c r="AQ13" s="1539"/>
      <c r="AR13" s="1539"/>
      <c r="AS13" s="1539"/>
      <c r="AT13" s="1539"/>
      <c r="AU13" s="1539"/>
      <c r="AV13" s="1539"/>
      <c r="AW13" s="1539"/>
      <c r="AX13" s="1539"/>
      <c r="AY13" s="1539"/>
      <c r="AZ13" s="1539"/>
      <c r="BA13" s="1539"/>
      <c r="BB13" s="1539"/>
      <c r="BC13" s="1539"/>
      <c r="BD13" s="1539"/>
      <c r="BE13" s="1539"/>
      <c r="BF13" s="1539"/>
      <c r="BG13" s="1539"/>
      <c r="BH13" s="1539"/>
      <c r="BI13" s="1540"/>
    </row>
    <row r="14" spans="1:63" ht="9.9499999999999993" customHeight="1" thickBot="1">
      <c r="A14" s="1737"/>
      <c r="C14" s="238"/>
      <c r="D14" s="238"/>
      <c r="E14" s="238"/>
      <c r="F14" s="238"/>
      <c r="G14" s="238"/>
      <c r="H14" s="238"/>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row>
    <row r="15" spans="1:63" ht="9.9499999999999993" customHeight="1">
      <c r="A15" s="1737"/>
      <c r="C15" s="1740" t="s">
        <v>66</v>
      </c>
      <c r="D15" s="1740"/>
      <c r="E15" s="1740"/>
      <c r="F15" s="1740"/>
      <c r="G15" s="1740"/>
      <c r="H15" s="1541" t="s">
        <v>67</v>
      </c>
      <c r="I15" s="1542"/>
      <c r="J15" s="1542"/>
      <c r="K15" s="1542"/>
      <c r="L15" s="1543"/>
      <c r="M15" s="1550" t="str">
        <f>IF(入力シート!L23="","",入力シート!L23)</f>
        <v/>
      </c>
      <c r="N15" s="1551"/>
      <c r="O15" s="1551"/>
      <c r="P15" s="1551"/>
      <c r="Q15" s="1551"/>
      <c r="R15" s="1551"/>
      <c r="S15" s="1551"/>
      <c r="T15" s="1551"/>
      <c r="U15" s="1551"/>
      <c r="V15" s="1551"/>
      <c r="W15" s="1551"/>
      <c r="X15" s="1551"/>
      <c r="Y15" s="1551"/>
      <c r="Z15" s="1551"/>
      <c r="AA15" s="1551"/>
      <c r="AB15" s="1551"/>
      <c r="AC15" s="1551"/>
      <c r="AD15" s="1551"/>
      <c r="AE15" s="1551"/>
      <c r="AF15" s="1551"/>
      <c r="AG15" s="1551"/>
      <c r="AH15" s="1551"/>
      <c r="AI15" s="1551"/>
      <c r="AJ15" s="1551"/>
      <c r="AK15" s="1554" t="s">
        <v>536</v>
      </c>
      <c r="AL15" s="1554"/>
      <c r="AM15" s="1554"/>
      <c r="AN15" s="1556" t="str">
        <f>入力シート!AT28</f>
        <v/>
      </c>
      <c r="AO15" s="1556"/>
      <c r="AP15" s="1556"/>
      <c r="AQ15" s="1556"/>
      <c r="AR15" s="1556"/>
      <c r="AS15" s="1556"/>
      <c r="AT15" s="1556"/>
      <c r="AU15" s="1556"/>
      <c r="AV15" s="1556"/>
      <c r="AW15" s="1556"/>
      <c r="AX15" s="1556"/>
      <c r="AY15" s="1556"/>
      <c r="AZ15" s="1556"/>
      <c r="BA15" s="1556"/>
      <c r="BB15" s="1556"/>
      <c r="BC15" s="1556"/>
      <c r="BD15" s="1556"/>
      <c r="BE15" s="1556"/>
      <c r="BF15" s="1556"/>
      <c r="BG15" s="1556"/>
      <c r="BH15" s="1556"/>
      <c r="BI15" s="1557"/>
    </row>
    <row r="16" spans="1:63" ht="9.9499999999999993" customHeight="1">
      <c r="A16" s="1737"/>
      <c r="C16" s="1741"/>
      <c r="D16" s="1741"/>
      <c r="E16" s="1741"/>
      <c r="F16" s="1741"/>
      <c r="G16" s="1741"/>
      <c r="H16" s="1544"/>
      <c r="I16" s="1545"/>
      <c r="J16" s="1545"/>
      <c r="K16" s="1545"/>
      <c r="L16" s="1546"/>
      <c r="M16" s="1552"/>
      <c r="N16" s="1553"/>
      <c r="O16" s="1553"/>
      <c r="P16" s="1553"/>
      <c r="Q16" s="1553"/>
      <c r="R16" s="1553"/>
      <c r="S16" s="1553"/>
      <c r="T16" s="1553"/>
      <c r="U16" s="1553"/>
      <c r="V16" s="1553"/>
      <c r="W16" s="1553"/>
      <c r="X16" s="1553"/>
      <c r="Y16" s="1553"/>
      <c r="Z16" s="1553"/>
      <c r="AA16" s="1553"/>
      <c r="AB16" s="1553"/>
      <c r="AC16" s="1553"/>
      <c r="AD16" s="1553"/>
      <c r="AE16" s="1553"/>
      <c r="AF16" s="1553"/>
      <c r="AG16" s="1553"/>
      <c r="AH16" s="1553"/>
      <c r="AI16" s="1553"/>
      <c r="AJ16" s="1553"/>
      <c r="AK16" s="1555"/>
      <c r="AL16" s="1555"/>
      <c r="AM16" s="1555"/>
      <c r="AN16" s="1432"/>
      <c r="AO16" s="1432"/>
      <c r="AP16" s="1432"/>
      <c r="AQ16" s="1432"/>
      <c r="AR16" s="1432"/>
      <c r="AS16" s="1432"/>
      <c r="AT16" s="1432"/>
      <c r="AU16" s="1432"/>
      <c r="AV16" s="1432"/>
      <c r="AW16" s="1432"/>
      <c r="AX16" s="1432"/>
      <c r="AY16" s="1432"/>
      <c r="AZ16" s="1432"/>
      <c r="BA16" s="1432"/>
      <c r="BB16" s="1432"/>
      <c r="BC16" s="1432"/>
      <c r="BD16" s="1432"/>
      <c r="BE16" s="1432"/>
      <c r="BF16" s="1432"/>
      <c r="BG16" s="1432"/>
      <c r="BH16" s="1432"/>
      <c r="BI16" s="1433"/>
    </row>
    <row r="17" spans="1:61" ht="9.9499999999999993" customHeight="1">
      <c r="A17" s="1737"/>
      <c r="C17" s="1741"/>
      <c r="D17" s="1741"/>
      <c r="E17" s="1741"/>
      <c r="F17" s="1741"/>
      <c r="G17" s="1741"/>
      <c r="H17" s="1544"/>
      <c r="I17" s="1545"/>
      <c r="J17" s="1545"/>
      <c r="K17" s="1545"/>
      <c r="L17" s="1546"/>
      <c r="M17" s="1552"/>
      <c r="N17" s="1553"/>
      <c r="O17" s="1553"/>
      <c r="P17" s="1553"/>
      <c r="Q17" s="1553"/>
      <c r="R17" s="1553"/>
      <c r="S17" s="1553"/>
      <c r="T17" s="1553"/>
      <c r="U17" s="1553"/>
      <c r="V17" s="1553"/>
      <c r="W17" s="1553"/>
      <c r="X17" s="1553"/>
      <c r="Y17" s="1553"/>
      <c r="Z17" s="1553"/>
      <c r="AA17" s="1553"/>
      <c r="AB17" s="1553"/>
      <c r="AC17" s="1553"/>
      <c r="AD17" s="1553"/>
      <c r="AE17" s="1553"/>
      <c r="AF17" s="1553"/>
      <c r="AG17" s="1553"/>
      <c r="AH17" s="1553"/>
      <c r="AI17" s="1553"/>
      <c r="AJ17" s="1553"/>
      <c r="AK17" s="1555"/>
      <c r="AL17" s="1555"/>
      <c r="AM17" s="1555"/>
      <c r="AN17" s="1432"/>
      <c r="AO17" s="1432"/>
      <c r="AP17" s="1432"/>
      <c r="AQ17" s="1432"/>
      <c r="AR17" s="1432"/>
      <c r="AS17" s="1432"/>
      <c r="AT17" s="1432"/>
      <c r="AU17" s="1432"/>
      <c r="AV17" s="1432"/>
      <c r="AW17" s="1432"/>
      <c r="AX17" s="1432"/>
      <c r="AY17" s="1432"/>
      <c r="AZ17" s="1432"/>
      <c r="BA17" s="1432"/>
      <c r="BB17" s="1432"/>
      <c r="BC17" s="1432"/>
      <c r="BD17" s="1432"/>
      <c r="BE17" s="1432"/>
      <c r="BF17" s="1432"/>
      <c r="BG17" s="1432"/>
      <c r="BH17" s="1432"/>
      <c r="BI17" s="1433"/>
    </row>
    <row r="18" spans="1:61" ht="9.9499999999999993" customHeight="1">
      <c r="A18" s="1737"/>
      <c r="C18" s="1741"/>
      <c r="D18" s="1741"/>
      <c r="E18" s="1741"/>
      <c r="F18" s="1741"/>
      <c r="G18" s="1741"/>
      <c r="H18" s="1544"/>
      <c r="I18" s="1545"/>
      <c r="J18" s="1545"/>
      <c r="K18" s="1545"/>
      <c r="L18" s="1546"/>
      <c r="M18" s="1552"/>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3"/>
      <c r="AI18" s="1553"/>
      <c r="AJ18" s="1553"/>
      <c r="AK18" s="1558" t="s">
        <v>69</v>
      </c>
      <c r="AL18" s="1558"/>
      <c r="AM18" s="1558"/>
      <c r="AN18" s="1432" t="str">
        <f>入力シート!AT31</f>
        <v/>
      </c>
      <c r="AO18" s="1432"/>
      <c r="AP18" s="1432"/>
      <c r="AQ18" s="1432"/>
      <c r="AR18" s="1432"/>
      <c r="AS18" s="1432"/>
      <c r="AT18" s="1432"/>
      <c r="AU18" s="1432"/>
      <c r="AV18" s="1432"/>
      <c r="AW18" s="1432"/>
      <c r="AX18" s="1432"/>
      <c r="AY18" s="1432"/>
      <c r="AZ18" s="1432"/>
      <c r="BA18" s="1432"/>
      <c r="BB18" s="1432"/>
      <c r="BC18" s="1432"/>
      <c r="BD18" s="1432"/>
      <c r="BE18" s="1432"/>
      <c r="BF18" s="1432"/>
      <c r="BG18" s="1432"/>
      <c r="BH18" s="1432"/>
      <c r="BI18" s="1433"/>
    </row>
    <row r="19" spans="1:61" ht="9.9499999999999993" customHeight="1">
      <c r="A19" s="1737"/>
      <c r="C19" s="1741"/>
      <c r="D19" s="1741"/>
      <c r="E19" s="1741"/>
      <c r="F19" s="1741"/>
      <c r="G19" s="1741"/>
      <c r="H19" s="1544"/>
      <c r="I19" s="1545"/>
      <c r="J19" s="1545"/>
      <c r="K19" s="1545"/>
      <c r="L19" s="1546"/>
      <c r="M19" s="1552"/>
      <c r="N19" s="1553"/>
      <c r="O19" s="1553"/>
      <c r="P19" s="1553"/>
      <c r="Q19" s="1553"/>
      <c r="R19" s="1553"/>
      <c r="S19" s="1553"/>
      <c r="T19" s="1553"/>
      <c r="U19" s="1553"/>
      <c r="V19" s="1553"/>
      <c r="W19" s="1553"/>
      <c r="X19" s="1553"/>
      <c r="Y19" s="1553"/>
      <c r="Z19" s="1553"/>
      <c r="AA19" s="1553"/>
      <c r="AB19" s="1553"/>
      <c r="AC19" s="1553"/>
      <c r="AD19" s="1553"/>
      <c r="AE19" s="1553"/>
      <c r="AF19" s="1553"/>
      <c r="AG19" s="1553"/>
      <c r="AH19" s="1553"/>
      <c r="AI19" s="1553"/>
      <c r="AJ19" s="1553"/>
      <c r="AK19" s="1558"/>
      <c r="AL19" s="1558"/>
      <c r="AM19" s="1558"/>
      <c r="AN19" s="1432"/>
      <c r="AO19" s="1432"/>
      <c r="AP19" s="1432"/>
      <c r="AQ19" s="1432"/>
      <c r="AR19" s="1432"/>
      <c r="AS19" s="1432"/>
      <c r="AT19" s="1432"/>
      <c r="AU19" s="1432"/>
      <c r="AV19" s="1432"/>
      <c r="AW19" s="1432"/>
      <c r="AX19" s="1432"/>
      <c r="AY19" s="1432"/>
      <c r="AZ19" s="1432"/>
      <c r="BA19" s="1432"/>
      <c r="BB19" s="1432"/>
      <c r="BC19" s="1432"/>
      <c r="BD19" s="1432"/>
      <c r="BE19" s="1432"/>
      <c r="BF19" s="1432"/>
      <c r="BG19" s="1432"/>
      <c r="BH19" s="1432"/>
      <c r="BI19" s="1433"/>
    </row>
    <row r="20" spans="1:61" ht="9.9499999999999993" customHeight="1">
      <c r="A20" s="1737"/>
      <c r="C20" s="1741"/>
      <c r="D20" s="1741"/>
      <c r="E20" s="1741"/>
      <c r="F20" s="1741"/>
      <c r="G20" s="1741"/>
      <c r="H20" s="1547"/>
      <c r="I20" s="1548"/>
      <c r="J20" s="1548"/>
      <c r="K20" s="1548"/>
      <c r="L20" s="1549"/>
      <c r="M20" s="1552"/>
      <c r="N20" s="1553"/>
      <c r="O20" s="1553"/>
      <c r="P20" s="1553"/>
      <c r="Q20" s="1553"/>
      <c r="R20" s="1553"/>
      <c r="S20" s="1553"/>
      <c r="T20" s="1553"/>
      <c r="U20" s="1553"/>
      <c r="V20" s="1553"/>
      <c r="W20" s="1553"/>
      <c r="X20" s="1553"/>
      <c r="Y20" s="1553"/>
      <c r="Z20" s="1553"/>
      <c r="AA20" s="1553"/>
      <c r="AB20" s="1553"/>
      <c r="AC20" s="1553"/>
      <c r="AD20" s="1553"/>
      <c r="AE20" s="1553"/>
      <c r="AF20" s="1553"/>
      <c r="AG20" s="1553"/>
      <c r="AH20" s="1553"/>
      <c r="AI20" s="1553"/>
      <c r="AJ20" s="1553"/>
      <c r="AK20" s="1558"/>
      <c r="AL20" s="1558"/>
      <c r="AM20" s="1558"/>
      <c r="AN20" s="1432"/>
      <c r="AO20" s="1432"/>
      <c r="AP20" s="1432"/>
      <c r="AQ20" s="1432"/>
      <c r="AR20" s="1432"/>
      <c r="AS20" s="1432"/>
      <c r="AT20" s="1432"/>
      <c r="AU20" s="1432"/>
      <c r="AV20" s="1432"/>
      <c r="AW20" s="1432"/>
      <c r="AX20" s="1432"/>
      <c r="AY20" s="1432"/>
      <c r="AZ20" s="1432"/>
      <c r="BA20" s="1432"/>
      <c r="BB20" s="1432"/>
      <c r="BC20" s="1432"/>
      <c r="BD20" s="1432"/>
      <c r="BE20" s="1432"/>
      <c r="BF20" s="1432"/>
      <c r="BG20" s="1432"/>
      <c r="BH20" s="1432"/>
      <c r="BI20" s="1433"/>
    </row>
    <row r="21" spans="1:61" ht="9.9499999999999993" customHeight="1">
      <c r="A21" s="1737"/>
      <c r="C21" s="1741"/>
      <c r="D21" s="1741"/>
      <c r="E21" s="1741"/>
      <c r="F21" s="1741"/>
      <c r="G21" s="1741"/>
      <c r="H21" s="1571" t="s">
        <v>70</v>
      </c>
      <c r="I21" s="1572"/>
      <c r="J21" s="1572"/>
      <c r="K21" s="1572"/>
      <c r="L21" s="1573"/>
      <c r="M21" s="1552" t="str">
        <f>IF(入力シート!AT26="","",入力シート!AT26)</f>
        <v/>
      </c>
      <c r="N21" s="1553"/>
      <c r="O21" s="1553"/>
      <c r="P21" s="1553"/>
      <c r="Q21" s="1553"/>
      <c r="R21" s="1553"/>
      <c r="S21" s="1553"/>
      <c r="T21" s="1553"/>
      <c r="U21" s="1553"/>
      <c r="V21" s="1553"/>
      <c r="W21" s="1553"/>
      <c r="X21" s="1553"/>
      <c r="Y21" s="1553"/>
      <c r="Z21" s="1553"/>
      <c r="AA21" s="1553"/>
      <c r="AB21" s="1553"/>
      <c r="AC21" s="1553"/>
      <c r="AD21" s="1553"/>
      <c r="AE21" s="1553"/>
      <c r="AF21" s="1553"/>
      <c r="AG21" s="1553"/>
      <c r="AH21" s="1553"/>
      <c r="AI21" s="1553"/>
      <c r="AJ21" s="1553"/>
      <c r="AK21" s="1576" t="s">
        <v>71</v>
      </c>
      <c r="AL21" s="1577"/>
      <c r="AM21" s="1577"/>
      <c r="AN21" s="1579" t="str">
        <f>入力シート!AT34</f>
        <v/>
      </c>
      <c r="AO21" s="1580"/>
      <c r="AP21" s="1580"/>
      <c r="AQ21" s="1580"/>
      <c r="AR21" s="1580"/>
      <c r="AS21" s="1580"/>
      <c r="AT21" s="1580"/>
      <c r="AU21" s="1580"/>
      <c r="AV21" s="1580"/>
      <c r="AW21" s="1580"/>
      <c r="AX21" s="1580"/>
      <c r="AY21" s="1580"/>
      <c r="AZ21" s="1580"/>
      <c r="BA21" s="1580"/>
      <c r="BB21" s="1580"/>
      <c r="BC21" s="1580"/>
      <c r="BD21" s="1580"/>
      <c r="BE21" s="1580"/>
      <c r="BF21" s="1580"/>
      <c r="BG21" s="1580"/>
      <c r="BH21" s="1580"/>
      <c r="BI21" s="1581"/>
    </row>
    <row r="22" spans="1:61" ht="9.9499999999999993" customHeight="1">
      <c r="A22" s="1737"/>
      <c r="C22" s="1741"/>
      <c r="D22" s="1741"/>
      <c r="E22" s="1741"/>
      <c r="F22" s="1741"/>
      <c r="G22" s="1741"/>
      <c r="H22" s="1544"/>
      <c r="I22" s="1545"/>
      <c r="J22" s="1545"/>
      <c r="K22" s="1545"/>
      <c r="L22" s="1546"/>
      <c r="M22" s="1552"/>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53"/>
      <c r="AK22" s="1576"/>
      <c r="AL22" s="1577"/>
      <c r="AM22" s="1577"/>
      <c r="AN22" s="1582"/>
      <c r="AO22" s="1583"/>
      <c r="AP22" s="1583"/>
      <c r="AQ22" s="1583"/>
      <c r="AR22" s="1583"/>
      <c r="AS22" s="1583"/>
      <c r="AT22" s="1583"/>
      <c r="AU22" s="1583"/>
      <c r="AV22" s="1583"/>
      <c r="AW22" s="1583"/>
      <c r="AX22" s="1583"/>
      <c r="AY22" s="1583"/>
      <c r="AZ22" s="1583"/>
      <c r="BA22" s="1583"/>
      <c r="BB22" s="1583"/>
      <c r="BC22" s="1583"/>
      <c r="BD22" s="1583"/>
      <c r="BE22" s="1583"/>
      <c r="BF22" s="1583"/>
      <c r="BG22" s="1583"/>
      <c r="BH22" s="1583"/>
      <c r="BI22" s="1584"/>
    </row>
    <row r="23" spans="1:61" ht="9.9499999999999993" customHeight="1">
      <c r="A23" s="1737"/>
      <c r="C23" s="1741"/>
      <c r="D23" s="1741"/>
      <c r="E23" s="1741"/>
      <c r="F23" s="1741"/>
      <c r="G23" s="1741"/>
      <c r="H23" s="1544"/>
      <c r="I23" s="1545"/>
      <c r="J23" s="1545"/>
      <c r="K23" s="1545"/>
      <c r="L23" s="1546"/>
      <c r="M23" s="1552"/>
      <c r="N23" s="1553"/>
      <c r="O23" s="1553"/>
      <c r="P23" s="1553"/>
      <c r="Q23" s="1553"/>
      <c r="R23" s="1553"/>
      <c r="S23" s="1553"/>
      <c r="T23" s="1553"/>
      <c r="U23" s="1553"/>
      <c r="V23" s="1553"/>
      <c r="W23" s="1553"/>
      <c r="X23" s="1553"/>
      <c r="Y23" s="1553"/>
      <c r="Z23" s="1553"/>
      <c r="AA23" s="1553"/>
      <c r="AB23" s="1553"/>
      <c r="AC23" s="1553"/>
      <c r="AD23" s="1553"/>
      <c r="AE23" s="1553"/>
      <c r="AF23" s="1553"/>
      <c r="AG23" s="1553"/>
      <c r="AH23" s="1553"/>
      <c r="AI23" s="1553"/>
      <c r="AJ23" s="1553"/>
      <c r="AK23" s="1576"/>
      <c r="AL23" s="1577"/>
      <c r="AM23" s="1577"/>
      <c r="AN23" s="1582"/>
      <c r="AO23" s="1583"/>
      <c r="AP23" s="1583"/>
      <c r="AQ23" s="1583"/>
      <c r="AR23" s="1583"/>
      <c r="AS23" s="1583"/>
      <c r="AT23" s="1583"/>
      <c r="AU23" s="1583"/>
      <c r="AV23" s="1583"/>
      <c r="AW23" s="1583"/>
      <c r="AX23" s="1583"/>
      <c r="AY23" s="1583"/>
      <c r="AZ23" s="1583"/>
      <c r="BA23" s="1583"/>
      <c r="BB23" s="1583"/>
      <c r="BC23" s="1583"/>
      <c r="BD23" s="1583"/>
      <c r="BE23" s="1583"/>
      <c r="BF23" s="1583"/>
      <c r="BG23" s="1583"/>
      <c r="BH23" s="1583"/>
      <c r="BI23" s="1584"/>
    </row>
    <row r="24" spans="1:61" ht="9.9499999999999993" customHeight="1">
      <c r="A24" s="1737"/>
      <c r="C24" s="1741"/>
      <c r="D24" s="1741"/>
      <c r="E24" s="1741"/>
      <c r="F24" s="1741"/>
      <c r="G24" s="1741"/>
      <c r="H24" s="1544"/>
      <c r="I24" s="1545"/>
      <c r="J24" s="1545"/>
      <c r="K24" s="1545"/>
      <c r="L24" s="1546"/>
      <c r="M24" s="1552"/>
      <c r="N24" s="1553"/>
      <c r="O24" s="1553"/>
      <c r="P24" s="1553"/>
      <c r="Q24" s="1553"/>
      <c r="R24" s="1553"/>
      <c r="S24" s="1553"/>
      <c r="T24" s="1553"/>
      <c r="U24" s="1553"/>
      <c r="V24" s="1553"/>
      <c r="W24" s="1553"/>
      <c r="X24" s="1553"/>
      <c r="Y24" s="1553"/>
      <c r="Z24" s="1553"/>
      <c r="AA24" s="1553"/>
      <c r="AB24" s="1553"/>
      <c r="AC24" s="1553"/>
      <c r="AD24" s="1553"/>
      <c r="AE24" s="1553"/>
      <c r="AF24" s="1553"/>
      <c r="AG24" s="1553"/>
      <c r="AH24" s="1553"/>
      <c r="AI24" s="1553"/>
      <c r="AJ24" s="1553"/>
      <c r="AK24" s="1576"/>
      <c r="AL24" s="1577"/>
      <c r="AM24" s="1577"/>
      <c r="AN24" s="1582"/>
      <c r="AO24" s="1583"/>
      <c r="AP24" s="1583"/>
      <c r="AQ24" s="1583"/>
      <c r="AR24" s="1583"/>
      <c r="AS24" s="1583"/>
      <c r="AT24" s="1583"/>
      <c r="AU24" s="1583"/>
      <c r="AV24" s="1583"/>
      <c r="AW24" s="1583"/>
      <c r="AX24" s="1583"/>
      <c r="AY24" s="1583"/>
      <c r="AZ24" s="1583"/>
      <c r="BA24" s="1583"/>
      <c r="BB24" s="1583"/>
      <c r="BC24" s="1583"/>
      <c r="BD24" s="1583"/>
      <c r="BE24" s="1583"/>
      <c r="BF24" s="1583"/>
      <c r="BG24" s="1583"/>
      <c r="BH24" s="1583"/>
      <c r="BI24" s="1584"/>
    </row>
    <row r="25" spans="1:61" ht="9.9499999999999993" customHeight="1">
      <c r="A25" s="1737"/>
      <c r="C25" s="1741"/>
      <c r="D25" s="1741"/>
      <c r="E25" s="1741"/>
      <c r="F25" s="1741"/>
      <c r="G25" s="1741"/>
      <c r="H25" s="1544"/>
      <c r="I25" s="1545"/>
      <c r="J25" s="1545"/>
      <c r="K25" s="1545"/>
      <c r="L25" s="1546"/>
      <c r="M25" s="1552"/>
      <c r="N25" s="1553"/>
      <c r="O25" s="1553"/>
      <c r="P25" s="1553"/>
      <c r="Q25" s="1553"/>
      <c r="R25" s="1553"/>
      <c r="S25" s="1553"/>
      <c r="T25" s="1553"/>
      <c r="U25" s="1553"/>
      <c r="V25" s="1553"/>
      <c r="W25" s="1553"/>
      <c r="X25" s="1553"/>
      <c r="Y25" s="1553"/>
      <c r="Z25" s="1553"/>
      <c r="AA25" s="1553"/>
      <c r="AB25" s="1553"/>
      <c r="AC25" s="1553"/>
      <c r="AD25" s="1553"/>
      <c r="AE25" s="1553"/>
      <c r="AF25" s="1553"/>
      <c r="AG25" s="1553"/>
      <c r="AH25" s="1553"/>
      <c r="AI25" s="1553"/>
      <c r="AJ25" s="1553"/>
      <c r="AK25" s="1576"/>
      <c r="AL25" s="1577"/>
      <c r="AM25" s="1577"/>
      <c r="AN25" s="1582"/>
      <c r="AO25" s="1583"/>
      <c r="AP25" s="1583"/>
      <c r="AQ25" s="1583"/>
      <c r="AR25" s="1583"/>
      <c r="AS25" s="1583"/>
      <c r="AT25" s="1583"/>
      <c r="AU25" s="1583"/>
      <c r="AV25" s="1583"/>
      <c r="AW25" s="1583"/>
      <c r="AX25" s="1583"/>
      <c r="AY25" s="1583"/>
      <c r="AZ25" s="1583"/>
      <c r="BA25" s="1583"/>
      <c r="BB25" s="1583"/>
      <c r="BC25" s="1583"/>
      <c r="BD25" s="1583"/>
      <c r="BE25" s="1583"/>
      <c r="BF25" s="1583"/>
      <c r="BG25" s="1583"/>
      <c r="BH25" s="1583"/>
      <c r="BI25" s="1584"/>
    </row>
    <row r="26" spans="1:61" ht="9.9499999999999993" customHeight="1" thickBot="1">
      <c r="A26" s="1737"/>
      <c r="C26" s="1741"/>
      <c r="D26" s="1741"/>
      <c r="E26" s="1741"/>
      <c r="F26" s="1741"/>
      <c r="G26" s="1741"/>
      <c r="H26" s="1544"/>
      <c r="I26" s="1545"/>
      <c r="J26" s="1545"/>
      <c r="K26" s="1545"/>
      <c r="L26" s="1546"/>
      <c r="M26" s="1574"/>
      <c r="N26" s="1575"/>
      <c r="O26" s="1575"/>
      <c r="P26" s="1575"/>
      <c r="Q26" s="1575"/>
      <c r="R26" s="1575"/>
      <c r="S26" s="1575"/>
      <c r="T26" s="1575"/>
      <c r="U26" s="1575"/>
      <c r="V26" s="1575"/>
      <c r="W26" s="1575"/>
      <c r="X26" s="1575"/>
      <c r="Y26" s="1575"/>
      <c r="Z26" s="1575"/>
      <c r="AA26" s="1575"/>
      <c r="AB26" s="1575"/>
      <c r="AC26" s="1575"/>
      <c r="AD26" s="1575"/>
      <c r="AE26" s="1575"/>
      <c r="AF26" s="1575"/>
      <c r="AG26" s="1575"/>
      <c r="AH26" s="1575"/>
      <c r="AI26" s="1575"/>
      <c r="AJ26" s="1575"/>
      <c r="AK26" s="1578"/>
      <c r="AL26" s="1578"/>
      <c r="AM26" s="1578"/>
      <c r="AN26" s="1585"/>
      <c r="AO26" s="1586"/>
      <c r="AP26" s="1586"/>
      <c r="AQ26" s="1586"/>
      <c r="AR26" s="1586"/>
      <c r="AS26" s="1586"/>
      <c r="AT26" s="1586"/>
      <c r="AU26" s="1586"/>
      <c r="AV26" s="1586"/>
      <c r="AW26" s="1586"/>
      <c r="AX26" s="1586"/>
      <c r="AY26" s="1586"/>
      <c r="AZ26" s="1586"/>
      <c r="BA26" s="1586"/>
      <c r="BB26" s="1586"/>
      <c r="BC26" s="1586"/>
      <c r="BD26" s="1586"/>
      <c r="BE26" s="1586"/>
      <c r="BF26" s="1586"/>
      <c r="BG26" s="1586"/>
      <c r="BH26" s="1586"/>
      <c r="BI26" s="1587"/>
    </row>
    <row r="27" spans="1:61" ht="9.9499999999999993" customHeight="1">
      <c r="A27" s="1737"/>
      <c r="C27" s="1741"/>
      <c r="D27" s="1741"/>
      <c r="E27" s="1741"/>
      <c r="F27" s="1741"/>
      <c r="G27" s="1741"/>
      <c r="H27" s="1590" t="s">
        <v>72</v>
      </c>
      <c r="I27" s="1590"/>
      <c r="J27" s="1590"/>
      <c r="K27" s="1590"/>
      <c r="L27" s="1590"/>
      <c r="M27" s="1402" t="str">
        <f>IF(入力シート!L37="","",入力シート!L37)</f>
        <v/>
      </c>
      <c r="N27" s="1403"/>
      <c r="O27" s="1403"/>
      <c r="P27" s="1403"/>
      <c r="Q27" s="1403"/>
      <c r="R27" s="1403"/>
      <c r="S27" s="1403"/>
      <c r="T27" s="1403"/>
      <c r="U27" s="1403"/>
      <c r="V27" s="1403"/>
      <c r="W27" s="1403"/>
      <c r="X27" s="1403"/>
      <c r="Y27" s="1403"/>
      <c r="Z27" s="1403"/>
      <c r="AA27" s="1403"/>
      <c r="AB27" s="1403"/>
      <c r="AC27" s="1403"/>
      <c r="AD27" s="1403"/>
      <c r="AE27" s="1404"/>
      <c r="AF27" s="1414"/>
      <c r="AG27" s="1415"/>
      <c r="AH27" s="1415"/>
      <c r="AI27" s="1415"/>
      <c r="AJ27" s="1416"/>
      <c r="AK27" s="1554" t="s">
        <v>68</v>
      </c>
      <c r="AL27" s="1554"/>
      <c r="AM27" s="1554"/>
      <c r="AN27" s="1556" t="str">
        <f>入力シート!AT39</f>
        <v/>
      </c>
      <c r="AO27" s="1556"/>
      <c r="AP27" s="1556"/>
      <c r="AQ27" s="1556"/>
      <c r="AR27" s="1556"/>
      <c r="AS27" s="1556"/>
      <c r="AT27" s="1556"/>
      <c r="AU27" s="1556"/>
      <c r="AV27" s="1556"/>
      <c r="AW27" s="1556"/>
      <c r="AX27" s="1556"/>
      <c r="AY27" s="1556"/>
      <c r="AZ27" s="1556"/>
      <c r="BA27" s="1556"/>
      <c r="BB27" s="1556"/>
      <c r="BC27" s="1556"/>
      <c r="BD27" s="1556"/>
      <c r="BE27" s="1556"/>
      <c r="BF27" s="1556"/>
      <c r="BG27" s="1556"/>
      <c r="BH27" s="1556"/>
      <c r="BI27" s="1557"/>
    </row>
    <row r="28" spans="1:61" ht="9.9499999999999993" customHeight="1">
      <c r="A28" s="1737"/>
      <c r="C28" s="1741"/>
      <c r="D28" s="1741"/>
      <c r="E28" s="1741"/>
      <c r="F28" s="1741"/>
      <c r="G28" s="1741"/>
      <c r="H28" s="1591"/>
      <c r="I28" s="1591"/>
      <c r="J28" s="1591"/>
      <c r="K28" s="1591"/>
      <c r="L28" s="1591"/>
      <c r="M28" s="1405"/>
      <c r="N28" s="1406"/>
      <c r="O28" s="1406"/>
      <c r="P28" s="1406"/>
      <c r="Q28" s="1406"/>
      <c r="R28" s="1406"/>
      <c r="S28" s="1406"/>
      <c r="T28" s="1406"/>
      <c r="U28" s="1406"/>
      <c r="V28" s="1406"/>
      <c r="W28" s="1406"/>
      <c r="X28" s="1406"/>
      <c r="Y28" s="1406"/>
      <c r="Z28" s="1406"/>
      <c r="AA28" s="1406"/>
      <c r="AB28" s="1406"/>
      <c r="AC28" s="1406"/>
      <c r="AD28" s="1406"/>
      <c r="AE28" s="1407"/>
      <c r="AF28" s="1417"/>
      <c r="AG28" s="1418"/>
      <c r="AH28" s="1418"/>
      <c r="AI28" s="1418"/>
      <c r="AJ28" s="1419"/>
      <c r="AK28" s="1555"/>
      <c r="AL28" s="1555"/>
      <c r="AM28" s="1555"/>
      <c r="AN28" s="1432"/>
      <c r="AO28" s="1432"/>
      <c r="AP28" s="1432"/>
      <c r="AQ28" s="1432"/>
      <c r="AR28" s="1432"/>
      <c r="AS28" s="1432"/>
      <c r="AT28" s="1432"/>
      <c r="AU28" s="1432"/>
      <c r="AV28" s="1432"/>
      <c r="AW28" s="1432"/>
      <c r="AX28" s="1432"/>
      <c r="AY28" s="1432"/>
      <c r="AZ28" s="1432"/>
      <c r="BA28" s="1432"/>
      <c r="BB28" s="1432"/>
      <c r="BC28" s="1432"/>
      <c r="BD28" s="1432"/>
      <c r="BE28" s="1432"/>
      <c r="BF28" s="1432"/>
      <c r="BG28" s="1432"/>
      <c r="BH28" s="1432"/>
      <c r="BI28" s="1433"/>
    </row>
    <row r="29" spans="1:61" ht="9.9499999999999993" customHeight="1">
      <c r="A29" s="1737"/>
      <c r="C29" s="1741"/>
      <c r="D29" s="1741"/>
      <c r="E29" s="1741"/>
      <c r="F29" s="1741"/>
      <c r="G29" s="1741"/>
      <c r="H29" s="1591"/>
      <c r="I29" s="1591"/>
      <c r="J29" s="1591"/>
      <c r="K29" s="1591"/>
      <c r="L29" s="1591"/>
      <c r="M29" s="1405"/>
      <c r="N29" s="1406"/>
      <c r="O29" s="1406"/>
      <c r="P29" s="1406"/>
      <c r="Q29" s="1406"/>
      <c r="R29" s="1406"/>
      <c r="S29" s="1406"/>
      <c r="T29" s="1406"/>
      <c r="U29" s="1406"/>
      <c r="V29" s="1406"/>
      <c r="W29" s="1406"/>
      <c r="X29" s="1406"/>
      <c r="Y29" s="1406"/>
      <c r="Z29" s="1406"/>
      <c r="AA29" s="1406"/>
      <c r="AB29" s="1406"/>
      <c r="AC29" s="1406"/>
      <c r="AD29" s="1406"/>
      <c r="AE29" s="1407"/>
      <c r="AF29" s="1417"/>
      <c r="AG29" s="1418"/>
      <c r="AH29" s="1418"/>
      <c r="AI29" s="1418"/>
      <c r="AJ29" s="1419"/>
      <c r="AK29" s="1555"/>
      <c r="AL29" s="1555"/>
      <c r="AM29" s="1555"/>
      <c r="AN29" s="1432"/>
      <c r="AO29" s="1432"/>
      <c r="AP29" s="1432"/>
      <c r="AQ29" s="1432"/>
      <c r="AR29" s="1432"/>
      <c r="AS29" s="1432"/>
      <c r="AT29" s="1432"/>
      <c r="AU29" s="1432"/>
      <c r="AV29" s="1432"/>
      <c r="AW29" s="1432"/>
      <c r="AX29" s="1432"/>
      <c r="AY29" s="1432"/>
      <c r="AZ29" s="1432"/>
      <c r="BA29" s="1432"/>
      <c r="BB29" s="1432"/>
      <c r="BC29" s="1432"/>
      <c r="BD29" s="1432"/>
      <c r="BE29" s="1432"/>
      <c r="BF29" s="1432"/>
      <c r="BG29" s="1432"/>
      <c r="BH29" s="1432"/>
      <c r="BI29" s="1433"/>
    </row>
    <row r="30" spans="1:61" ht="9.9499999999999993" customHeight="1">
      <c r="A30" s="1737"/>
      <c r="C30" s="1741"/>
      <c r="D30" s="1741"/>
      <c r="E30" s="1741"/>
      <c r="F30" s="1741"/>
      <c r="G30" s="1741"/>
      <c r="H30" s="1591"/>
      <c r="I30" s="1591"/>
      <c r="J30" s="1591"/>
      <c r="K30" s="1591"/>
      <c r="L30" s="1591"/>
      <c r="M30" s="1405"/>
      <c r="N30" s="1406"/>
      <c r="O30" s="1406"/>
      <c r="P30" s="1406"/>
      <c r="Q30" s="1406"/>
      <c r="R30" s="1406"/>
      <c r="S30" s="1406"/>
      <c r="T30" s="1406"/>
      <c r="U30" s="1406"/>
      <c r="V30" s="1406"/>
      <c r="W30" s="1406"/>
      <c r="X30" s="1406"/>
      <c r="Y30" s="1406"/>
      <c r="Z30" s="1406"/>
      <c r="AA30" s="1406"/>
      <c r="AB30" s="1406"/>
      <c r="AC30" s="1406"/>
      <c r="AD30" s="1406"/>
      <c r="AE30" s="1407"/>
      <c r="AF30" s="1417"/>
      <c r="AG30" s="1418"/>
      <c r="AH30" s="1418"/>
      <c r="AI30" s="1418"/>
      <c r="AJ30" s="1419"/>
      <c r="AK30" s="1558" t="s">
        <v>537</v>
      </c>
      <c r="AL30" s="1558"/>
      <c r="AM30" s="1558"/>
      <c r="AN30" s="1432" t="str">
        <f>入力シート!AT42</f>
        <v/>
      </c>
      <c r="AO30" s="1432"/>
      <c r="AP30" s="1432"/>
      <c r="AQ30" s="1432"/>
      <c r="AR30" s="1432"/>
      <c r="AS30" s="1432"/>
      <c r="AT30" s="1432"/>
      <c r="AU30" s="1432"/>
      <c r="AV30" s="1432"/>
      <c r="AW30" s="1432"/>
      <c r="AX30" s="1432"/>
      <c r="AY30" s="1432"/>
      <c r="AZ30" s="1432"/>
      <c r="BA30" s="1432"/>
      <c r="BB30" s="1432"/>
      <c r="BC30" s="1432"/>
      <c r="BD30" s="1432"/>
      <c r="BE30" s="1432"/>
      <c r="BF30" s="1432"/>
      <c r="BG30" s="1432"/>
      <c r="BH30" s="1432"/>
      <c r="BI30" s="1433"/>
    </row>
    <row r="31" spans="1:61" ht="9.9499999999999993" customHeight="1">
      <c r="A31" s="1737"/>
      <c r="C31" s="1741"/>
      <c r="D31" s="1741"/>
      <c r="E31" s="1741"/>
      <c r="F31" s="1741"/>
      <c r="G31" s="1741"/>
      <c r="H31" s="1591"/>
      <c r="I31" s="1591"/>
      <c r="J31" s="1591"/>
      <c r="K31" s="1591"/>
      <c r="L31" s="1591"/>
      <c r="M31" s="1405"/>
      <c r="N31" s="1406"/>
      <c r="O31" s="1406"/>
      <c r="P31" s="1406"/>
      <c r="Q31" s="1406"/>
      <c r="R31" s="1406"/>
      <c r="S31" s="1406"/>
      <c r="T31" s="1406"/>
      <c r="U31" s="1406"/>
      <c r="V31" s="1406"/>
      <c r="W31" s="1406"/>
      <c r="X31" s="1406"/>
      <c r="Y31" s="1406"/>
      <c r="Z31" s="1406"/>
      <c r="AA31" s="1406"/>
      <c r="AB31" s="1406"/>
      <c r="AC31" s="1406"/>
      <c r="AD31" s="1406"/>
      <c r="AE31" s="1407"/>
      <c r="AF31" s="1417"/>
      <c r="AG31" s="1418"/>
      <c r="AH31" s="1418"/>
      <c r="AI31" s="1418"/>
      <c r="AJ31" s="1419"/>
      <c r="AK31" s="1558"/>
      <c r="AL31" s="1558"/>
      <c r="AM31" s="1558"/>
      <c r="AN31" s="1432"/>
      <c r="AO31" s="1432"/>
      <c r="AP31" s="1432"/>
      <c r="AQ31" s="1432"/>
      <c r="AR31" s="1432"/>
      <c r="AS31" s="1432"/>
      <c r="AT31" s="1432"/>
      <c r="AU31" s="1432"/>
      <c r="AV31" s="1432"/>
      <c r="AW31" s="1432"/>
      <c r="AX31" s="1432"/>
      <c r="AY31" s="1432"/>
      <c r="AZ31" s="1432"/>
      <c r="BA31" s="1432"/>
      <c r="BB31" s="1432"/>
      <c r="BC31" s="1432"/>
      <c r="BD31" s="1432"/>
      <c r="BE31" s="1432"/>
      <c r="BF31" s="1432"/>
      <c r="BG31" s="1432"/>
      <c r="BH31" s="1432"/>
      <c r="BI31" s="1433"/>
    </row>
    <row r="32" spans="1:61" ht="9.9499999999999993" customHeight="1">
      <c r="A32" s="1737"/>
      <c r="C32" s="1741"/>
      <c r="D32" s="1741"/>
      <c r="E32" s="1741"/>
      <c r="F32" s="1741"/>
      <c r="G32" s="1741"/>
      <c r="H32" s="1591"/>
      <c r="I32" s="1591"/>
      <c r="J32" s="1591"/>
      <c r="K32" s="1591"/>
      <c r="L32" s="1591"/>
      <c r="M32" s="1405"/>
      <c r="N32" s="1406"/>
      <c r="O32" s="1406"/>
      <c r="P32" s="1406"/>
      <c r="Q32" s="1406"/>
      <c r="R32" s="1406"/>
      <c r="S32" s="1406"/>
      <c r="T32" s="1406"/>
      <c r="U32" s="1406"/>
      <c r="V32" s="1406"/>
      <c r="W32" s="1406"/>
      <c r="X32" s="1406"/>
      <c r="Y32" s="1406"/>
      <c r="Z32" s="1406"/>
      <c r="AA32" s="1406"/>
      <c r="AB32" s="1406"/>
      <c r="AC32" s="1406"/>
      <c r="AD32" s="1406"/>
      <c r="AE32" s="1407"/>
      <c r="AF32" s="1417"/>
      <c r="AG32" s="1418"/>
      <c r="AH32" s="1418"/>
      <c r="AI32" s="1418"/>
      <c r="AJ32" s="1419"/>
      <c r="AK32" s="1559"/>
      <c r="AL32" s="1559"/>
      <c r="AM32" s="1559"/>
      <c r="AN32" s="1560"/>
      <c r="AO32" s="1560"/>
      <c r="AP32" s="1560"/>
      <c r="AQ32" s="1560"/>
      <c r="AR32" s="1560"/>
      <c r="AS32" s="1560"/>
      <c r="AT32" s="1560"/>
      <c r="AU32" s="1560"/>
      <c r="AV32" s="1560"/>
      <c r="AW32" s="1560"/>
      <c r="AX32" s="1560"/>
      <c r="AY32" s="1560"/>
      <c r="AZ32" s="1560"/>
      <c r="BA32" s="1560"/>
      <c r="BB32" s="1560"/>
      <c r="BC32" s="1560"/>
      <c r="BD32" s="1560"/>
      <c r="BE32" s="1560"/>
      <c r="BF32" s="1560"/>
      <c r="BG32" s="1560"/>
      <c r="BH32" s="1560"/>
      <c r="BI32" s="1561"/>
    </row>
    <row r="33" spans="1:61" ht="9.9499999999999993" customHeight="1">
      <c r="A33" s="1737"/>
      <c r="B33" s="555"/>
      <c r="C33" s="1409"/>
      <c r="D33" s="1409"/>
      <c r="E33" s="1409"/>
      <c r="F33" s="1409"/>
      <c r="G33" s="1409"/>
      <c r="H33" s="1409"/>
      <c r="I33" s="1409"/>
      <c r="J33" s="1409"/>
      <c r="K33" s="1409"/>
      <c r="L33" s="1409"/>
      <c r="M33" s="1408"/>
      <c r="N33" s="1409"/>
      <c r="O33" s="1409"/>
      <c r="P33" s="1409"/>
      <c r="Q33" s="1409"/>
      <c r="R33" s="1409"/>
      <c r="S33" s="1409"/>
      <c r="T33" s="1409"/>
      <c r="U33" s="1409"/>
      <c r="V33" s="1409"/>
      <c r="W33" s="1409"/>
      <c r="X33" s="1409"/>
      <c r="Y33" s="1409"/>
      <c r="Z33" s="1409"/>
      <c r="AA33" s="1409"/>
      <c r="AB33" s="1409"/>
      <c r="AC33" s="1409"/>
      <c r="AD33" s="1409"/>
      <c r="AE33" s="1410"/>
      <c r="AF33" s="1417"/>
      <c r="AG33" s="1418"/>
      <c r="AH33" s="1418"/>
      <c r="AI33" s="1418"/>
      <c r="AJ33" s="1419"/>
      <c r="AK33" s="1423" t="s">
        <v>71</v>
      </c>
      <c r="AL33" s="1424"/>
      <c r="AM33" s="1425"/>
      <c r="AN33" s="1432" t="str">
        <f>入力シート!AT46</f>
        <v/>
      </c>
      <c r="AO33" s="1432"/>
      <c r="AP33" s="1432"/>
      <c r="AQ33" s="1432"/>
      <c r="AR33" s="1432"/>
      <c r="AS33" s="1432"/>
      <c r="AT33" s="1432"/>
      <c r="AU33" s="1432"/>
      <c r="AV33" s="1432"/>
      <c r="AW33" s="1432"/>
      <c r="AX33" s="1432"/>
      <c r="AY33" s="1432"/>
      <c r="AZ33" s="1432"/>
      <c r="BA33" s="1432"/>
      <c r="BB33" s="1432"/>
      <c r="BC33" s="1432"/>
      <c r="BD33" s="1432"/>
      <c r="BE33" s="1432"/>
      <c r="BF33" s="1432"/>
      <c r="BG33" s="1432"/>
      <c r="BH33" s="1432"/>
      <c r="BI33" s="1433"/>
    </row>
    <row r="34" spans="1:61" ht="9.9499999999999993" customHeight="1">
      <c r="A34" s="1737"/>
      <c r="C34" s="1409"/>
      <c r="D34" s="1409"/>
      <c r="E34" s="1409"/>
      <c r="F34" s="1409"/>
      <c r="G34" s="1409"/>
      <c r="H34" s="1409"/>
      <c r="I34" s="1409"/>
      <c r="J34" s="1409"/>
      <c r="K34" s="1409"/>
      <c r="L34" s="1409"/>
      <c r="M34" s="1408"/>
      <c r="N34" s="1409"/>
      <c r="O34" s="1409"/>
      <c r="P34" s="1409"/>
      <c r="Q34" s="1409"/>
      <c r="R34" s="1409"/>
      <c r="S34" s="1409"/>
      <c r="T34" s="1409"/>
      <c r="U34" s="1409"/>
      <c r="V34" s="1409"/>
      <c r="W34" s="1409"/>
      <c r="X34" s="1409"/>
      <c r="Y34" s="1409"/>
      <c r="Z34" s="1409"/>
      <c r="AA34" s="1409"/>
      <c r="AB34" s="1409"/>
      <c r="AC34" s="1409"/>
      <c r="AD34" s="1409"/>
      <c r="AE34" s="1410"/>
      <c r="AF34" s="1417"/>
      <c r="AG34" s="1418"/>
      <c r="AH34" s="1418"/>
      <c r="AI34" s="1418"/>
      <c r="AJ34" s="1419"/>
      <c r="AK34" s="1426"/>
      <c r="AL34" s="1427"/>
      <c r="AM34" s="1428"/>
      <c r="AN34" s="1432"/>
      <c r="AO34" s="1432"/>
      <c r="AP34" s="1432"/>
      <c r="AQ34" s="1432"/>
      <c r="AR34" s="1432"/>
      <c r="AS34" s="1432"/>
      <c r="AT34" s="1432"/>
      <c r="AU34" s="1432"/>
      <c r="AV34" s="1432"/>
      <c r="AW34" s="1432"/>
      <c r="AX34" s="1432"/>
      <c r="AY34" s="1432"/>
      <c r="AZ34" s="1432"/>
      <c r="BA34" s="1432"/>
      <c r="BB34" s="1432"/>
      <c r="BC34" s="1432"/>
      <c r="BD34" s="1432"/>
      <c r="BE34" s="1432"/>
      <c r="BF34" s="1432"/>
      <c r="BG34" s="1432"/>
      <c r="BH34" s="1432"/>
      <c r="BI34" s="1433"/>
    </row>
    <row r="35" spans="1:61" ht="9.9499999999999993" customHeight="1" thickBot="1">
      <c r="A35" s="1737"/>
      <c r="C35" s="1412"/>
      <c r="D35" s="1412"/>
      <c r="E35" s="1412"/>
      <c r="F35" s="1412"/>
      <c r="G35" s="1412"/>
      <c r="H35" s="1412"/>
      <c r="I35" s="1412"/>
      <c r="J35" s="1412"/>
      <c r="K35" s="1412"/>
      <c r="L35" s="1412"/>
      <c r="M35" s="1411"/>
      <c r="N35" s="1412"/>
      <c r="O35" s="1412"/>
      <c r="P35" s="1412"/>
      <c r="Q35" s="1412"/>
      <c r="R35" s="1412"/>
      <c r="S35" s="1412"/>
      <c r="T35" s="1412"/>
      <c r="U35" s="1412"/>
      <c r="V35" s="1412"/>
      <c r="W35" s="1412"/>
      <c r="X35" s="1412"/>
      <c r="Y35" s="1412"/>
      <c r="Z35" s="1412"/>
      <c r="AA35" s="1412"/>
      <c r="AB35" s="1412"/>
      <c r="AC35" s="1412"/>
      <c r="AD35" s="1412"/>
      <c r="AE35" s="1413"/>
      <c r="AF35" s="1420"/>
      <c r="AG35" s="1421"/>
      <c r="AH35" s="1421"/>
      <c r="AI35" s="1421"/>
      <c r="AJ35" s="1422"/>
      <c r="AK35" s="1429"/>
      <c r="AL35" s="1430"/>
      <c r="AM35" s="1431"/>
      <c r="AN35" s="1434"/>
      <c r="AO35" s="1434"/>
      <c r="AP35" s="1434"/>
      <c r="AQ35" s="1434"/>
      <c r="AR35" s="1434"/>
      <c r="AS35" s="1434"/>
      <c r="AT35" s="1434"/>
      <c r="AU35" s="1434"/>
      <c r="AV35" s="1434"/>
      <c r="AW35" s="1434"/>
      <c r="AX35" s="1434"/>
      <c r="AY35" s="1434"/>
      <c r="AZ35" s="1434"/>
      <c r="BA35" s="1434"/>
      <c r="BB35" s="1434"/>
      <c r="BC35" s="1434"/>
      <c r="BD35" s="1434"/>
      <c r="BE35" s="1434"/>
      <c r="BF35" s="1434"/>
      <c r="BG35" s="1434"/>
      <c r="BH35" s="1434"/>
      <c r="BI35" s="1435"/>
    </row>
    <row r="36" spans="1:61" ht="9.9499999999999993" customHeight="1">
      <c r="A36" s="1737"/>
      <c r="C36" s="1588" t="s">
        <v>1393</v>
      </c>
      <c r="D36" s="1588"/>
      <c r="E36" s="1588"/>
      <c r="F36" s="1588"/>
      <c r="G36" s="1588"/>
      <c r="H36" s="1588"/>
      <c r="I36" s="1588"/>
      <c r="J36" s="1588"/>
      <c r="K36" s="1588"/>
      <c r="L36" s="1588"/>
      <c r="M36" s="1588"/>
      <c r="N36" s="1588"/>
      <c r="O36" s="1588"/>
      <c r="P36" s="1588"/>
      <c r="Q36" s="1588"/>
      <c r="R36" s="1588"/>
      <c r="S36" s="1588"/>
      <c r="T36" s="1588"/>
      <c r="U36" s="1588"/>
      <c r="V36" s="1588"/>
      <c r="W36" s="1588"/>
      <c r="X36" s="1588"/>
      <c r="Y36" s="1588"/>
      <c r="Z36" s="1588"/>
      <c r="AA36" s="1588"/>
      <c r="AB36" s="1588"/>
      <c r="AC36" s="1588"/>
      <c r="AD36" s="1588"/>
      <c r="AE36" s="1588"/>
      <c r="AF36" s="1588"/>
      <c r="AG36" s="1588"/>
      <c r="AH36" s="1588"/>
      <c r="AI36" s="1588"/>
      <c r="AJ36" s="1588"/>
      <c r="AK36" s="1588"/>
      <c r="AL36" s="1588"/>
      <c r="AM36" s="1588"/>
      <c r="AN36" s="1588"/>
      <c r="AO36" s="1588"/>
      <c r="AP36" s="1588"/>
      <c r="AQ36" s="1588"/>
      <c r="AR36" s="1588"/>
      <c r="AS36" s="1588"/>
      <c r="AT36" s="1588"/>
      <c r="AU36" s="1588"/>
      <c r="AV36" s="1588"/>
      <c r="AW36" s="1588"/>
      <c r="AX36" s="1588"/>
      <c r="AY36" s="1588"/>
      <c r="AZ36" s="1588"/>
      <c r="BA36" s="1588"/>
      <c r="BB36" s="1588"/>
      <c r="BC36" s="1588"/>
      <c r="BD36" s="1588"/>
      <c r="BE36" s="1588"/>
      <c r="BF36" s="1588"/>
      <c r="BG36" s="1588"/>
      <c r="BH36" s="1588"/>
      <c r="BI36" s="1588"/>
    </row>
    <row r="37" spans="1:61" ht="9.9499999999999993" customHeight="1">
      <c r="A37" s="1737"/>
      <c r="C37" s="1589"/>
      <c r="D37" s="1589"/>
      <c r="E37" s="1589"/>
      <c r="F37" s="1589"/>
      <c r="G37" s="1589"/>
      <c r="H37" s="1589"/>
      <c r="I37" s="1589"/>
      <c r="J37" s="1589"/>
      <c r="K37" s="1589"/>
      <c r="L37" s="1589"/>
      <c r="M37" s="1589"/>
      <c r="N37" s="1589"/>
      <c r="O37" s="1589"/>
      <c r="P37" s="1589"/>
      <c r="Q37" s="1589"/>
      <c r="R37" s="1589"/>
      <c r="S37" s="1589"/>
      <c r="T37" s="1589"/>
      <c r="U37" s="1589"/>
      <c r="V37" s="1589"/>
      <c r="W37" s="1589"/>
      <c r="X37" s="1589"/>
      <c r="Y37" s="1589"/>
      <c r="Z37" s="1589"/>
      <c r="AA37" s="1589"/>
      <c r="AB37" s="1589"/>
      <c r="AC37" s="1589"/>
      <c r="AD37" s="1589"/>
      <c r="AE37" s="1589"/>
      <c r="AF37" s="1589"/>
      <c r="AG37" s="1589"/>
      <c r="AH37" s="1589"/>
      <c r="AI37" s="1589"/>
      <c r="AJ37" s="1589"/>
      <c r="AK37" s="1589"/>
      <c r="AL37" s="1589"/>
      <c r="AM37" s="1589"/>
      <c r="AN37" s="1589"/>
      <c r="AO37" s="1589"/>
      <c r="AP37" s="1589"/>
      <c r="AQ37" s="1589"/>
      <c r="AR37" s="1589"/>
      <c r="AS37" s="1589"/>
      <c r="AT37" s="1589"/>
      <c r="AU37" s="1589"/>
      <c r="AV37" s="1589"/>
      <c r="AW37" s="1589"/>
      <c r="AX37" s="1589"/>
      <c r="AY37" s="1589"/>
      <c r="AZ37" s="1589"/>
      <c r="BA37" s="1589"/>
      <c r="BB37" s="1589"/>
      <c r="BC37" s="1589"/>
      <c r="BD37" s="1589"/>
      <c r="BE37" s="1589"/>
      <c r="BF37" s="1589"/>
      <c r="BG37" s="1589"/>
      <c r="BH37" s="1589"/>
      <c r="BI37" s="1589"/>
    </row>
    <row r="38" spans="1:61" ht="9.9499999999999993" customHeight="1">
      <c r="A38" s="1737"/>
      <c r="C38" s="1589"/>
      <c r="D38" s="1589"/>
      <c r="E38" s="1589"/>
      <c r="F38" s="1589"/>
      <c r="G38" s="1589"/>
      <c r="H38" s="1589"/>
      <c r="I38" s="1589"/>
      <c r="J38" s="1589"/>
      <c r="K38" s="1589"/>
      <c r="L38" s="1589"/>
      <c r="M38" s="1589"/>
      <c r="N38" s="1589"/>
      <c r="O38" s="1589"/>
      <c r="P38" s="1589"/>
      <c r="Q38" s="1589"/>
      <c r="R38" s="1589"/>
      <c r="S38" s="1589"/>
      <c r="T38" s="1589"/>
      <c r="U38" s="1589"/>
      <c r="V38" s="1589"/>
      <c r="W38" s="1589"/>
      <c r="X38" s="1589"/>
      <c r="Y38" s="1589"/>
      <c r="Z38" s="1589"/>
      <c r="AA38" s="1589"/>
      <c r="AB38" s="1589"/>
      <c r="AC38" s="1589"/>
      <c r="AD38" s="1589"/>
      <c r="AE38" s="1589"/>
      <c r="AF38" s="1589"/>
      <c r="AG38" s="1589"/>
      <c r="AH38" s="1589"/>
      <c r="AI38" s="1589"/>
      <c r="AJ38" s="1589"/>
      <c r="AK38" s="1589"/>
      <c r="AL38" s="1589"/>
      <c r="AM38" s="1589"/>
      <c r="AN38" s="1589"/>
      <c r="AO38" s="1589"/>
      <c r="AP38" s="1589"/>
      <c r="AQ38" s="1589"/>
      <c r="AR38" s="1589"/>
      <c r="AS38" s="1589"/>
      <c r="AT38" s="1589"/>
      <c r="AU38" s="1589"/>
      <c r="AV38" s="1589"/>
      <c r="AW38" s="1589"/>
      <c r="AX38" s="1589"/>
      <c r="AY38" s="1589"/>
      <c r="AZ38" s="1589"/>
      <c r="BA38" s="1589"/>
      <c r="BB38" s="1589"/>
      <c r="BC38" s="1589"/>
      <c r="BD38" s="1589"/>
      <c r="BE38" s="1589"/>
      <c r="BF38" s="1589"/>
      <c r="BG38" s="1589"/>
      <c r="BH38" s="1589"/>
      <c r="BI38" s="1589"/>
    </row>
    <row r="39" spans="1:61" ht="9" customHeight="1" thickBot="1">
      <c r="A39" s="1737"/>
      <c r="C39" s="1589"/>
      <c r="D39" s="1589"/>
      <c r="E39" s="1589"/>
      <c r="F39" s="1589"/>
      <c r="G39" s="1589"/>
      <c r="H39" s="1589"/>
      <c r="I39" s="1589"/>
      <c r="J39" s="1589"/>
      <c r="K39" s="1589"/>
      <c r="L39" s="1589"/>
      <c r="M39" s="1589"/>
      <c r="N39" s="1589"/>
      <c r="O39" s="1589"/>
      <c r="P39" s="1589"/>
      <c r="Q39" s="1589"/>
      <c r="R39" s="1589"/>
      <c r="S39" s="1589"/>
      <c r="T39" s="1589"/>
      <c r="U39" s="1589"/>
      <c r="V39" s="1589"/>
      <c r="W39" s="1589"/>
      <c r="X39" s="1589"/>
      <c r="Y39" s="1589"/>
      <c r="Z39" s="1589"/>
      <c r="AA39" s="1589"/>
      <c r="AB39" s="1589"/>
      <c r="AC39" s="1589"/>
      <c r="AD39" s="1589"/>
      <c r="AE39" s="1589"/>
      <c r="AF39" s="1589"/>
      <c r="AG39" s="1589"/>
      <c r="AH39" s="1589"/>
      <c r="AI39" s="1589"/>
      <c r="AJ39" s="1589"/>
      <c r="AK39" s="1589"/>
      <c r="AL39" s="1589"/>
      <c r="AM39" s="1589"/>
      <c r="AN39" s="1589"/>
      <c r="AO39" s="1589"/>
      <c r="AP39" s="1589"/>
      <c r="AQ39" s="1589"/>
      <c r="AR39" s="1589"/>
      <c r="AS39" s="1589"/>
      <c r="AT39" s="1589"/>
      <c r="AU39" s="1589"/>
      <c r="AV39" s="1589"/>
      <c r="AW39" s="1589"/>
      <c r="AX39" s="1589"/>
      <c r="AY39" s="1589"/>
      <c r="AZ39" s="1589"/>
      <c r="BA39" s="1589"/>
      <c r="BB39" s="1589"/>
      <c r="BC39" s="1589"/>
      <c r="BD39" s="1589"/>
      <c r="BE39" s="1589"/>
      <c r="BF39" s="1589"/>
      <c r="BG39" s="1589"/>
      <c r="BH39" s="1589"/>
      <c r="BI39" s="1589"/>
    </row>
    <row r="40" spans="1:61" ht="9.9499999999999993" customHeight="1">
      <c r="A40" s="1737"/>
      <c r="C40" s="1480" t="s">
        <v>595</v>
      </c>
      <c r="D40" s="1481"/>
      <c r="E40" s="1481"/>
      <c r="F40" s="1481"/>
      <c r="G40" s="1481"/>
      <c r="H40" s="1481"/>
      <c r="I40" s="1481"/>
      <c r="J40" s="1481"/>
      <c r="K40" s="1481"/>
      <c r="L40" s="1481"/>
      <c r="M40" s="1481"/>
      <c r="N40" s="1481"/>
      <c r="O40" s="1481"/>
      <c r="P40" s="1481"/>
      <c r="Q40" s="1481"/>
      <c r="R40" s="1481"/>
      <c r="S40" s="1481"/>
      <c r="T40" s="1481"/>
      <c r="U40" s="1481"/>
      <c r="V40" s="1481"/>
      <c r="W40" s="1481"/>
      <c r="X40" s="1481"/>
      <c r="Y40" s="1481"/>
      <c r="Z40" s="1481"/>
      <c r="AA40" s="1481"/>
      <c r="AB40" s="1481"/>
      <c r="AC40" s="1481"/>
      <c r="AD40" s="1481"/>
      <c r="AE40" s="1482"/>
      <c r="AG40" s="1480" t="s">
        <v>596</v>
      </c>
      <c r="AH40" s="1481"/>
      <c r="AI40" s="1481"/>
      <c r="AJ40" s="1481"/>
      <c r="AK40" s="1481"/>
      <c r="AL40" s="1481"/>
      <c r="AM40" s="1481"/>
      <c r="AN40" s="1481"/>
      <c r="AO40" s="1481"/>
      <c r="AP40" s="1481"/>
      <c r="AQ40" s="1481"/>
      <c r="AR40" s="1481"/>
      <c r="AS40" s="1481"/>
      <c r="AT40" s="1481"/>
      <c r="AU40" s="1481"/>
      <c r="AV40" s="1481"/>
      <c r="AW40" s="1481"/>
      <c r="AX40" s="1481"/>
      <c r="AY40" s="1481"/>
      <c r="AZ40" s="1481"/>
      <c r="BA40" s="1481"/>
      <c r="BB40" s="1481"/>
      <c r="BC40" s="1481"/>
      <c r="BD40" s="1481"/>
      <c r="BE40" s="1481"/>
      <c r="BF40" s="1481"/>
      <c r="BG40" s="1481"/>
      <c r="BH40" s="1481"/>
      <c r="BI40" s="1482"/>
    </row>
    <row r="41" spans="1:61" ht="9.9499999999999993" customHeight="1">
      <c r="A41" s="1737"/>
      <c r="C41" s="1483"/>
      <c r="D41" s="1484"/>
      <c r="E41" s="1484"/>
      <c r="F41" s="1484"/>
      <c r="G41" s="1484"/>
      <c r="H41" s="1484"/>
      <c r="I41" s="1484"/>
      <c r="J41" s="1484"/>
      <c r="K41" s="1484"/>
      <c r="L41" s="1484"/>
      <c r="M41" s="1484"/>
      <c r="N41" s="1484"/>
      <c r="O41" s="1484"/>
      <c r="P41" s="1484"/>
      <c r="Q41" s="1484"/>
      <c r="R41" s="1484"/>
      <c r="S41" s="1484"/>
      <c r="T41" s="1484"/>
      <c r="U41" s="1484"/>
      <c r="V41" s="1484"/>
      <c r="W41" s="1484"/>
      <c r="X41" s="1484"/>
      <c r="Y41" s="1484"/>
      <c r="Z41" s="1484"/>
      <c r="AA41" s="1484"/>
      <c r="AB41" s="1484"/>
      <c r="AC41" s="1484"/>
      <c r="AD41" s="1484"/>
      <c r="AE41" s="1485"/>
      <c r="AG41" s="1483"/>
      <c r="AH41" s="1484"/>
      <c r="AI41" s="1484"/>
      <c r="AJ41" s="1484"/>
      <c r="AK41" s="1484"/>
      <c r="AL41" s="1484"/>
      <c r="AM41" s="1484"/>
      <c r="AN41" s="1484"/>
      <c r="AO41" s="1484"/>
      <c r="AP41" s="1484"/>
      <c r="AQ41" s="1484"/>
      <c r="AR41" s="1484"/>
      <c r="AS41" s="1484"/>
      <c r="AT41" s="1484"/>
      <c r="AU41" s="1484"/>
      <c r="AV41" s="1484"/>
      <c r="AW41" s="1484"/>
      <c r="AX41" s="1484"/>
      <c r="AY41" s="1484"/>
      <c r="AZ41" s="1484"/>
      <c r="BA41" s="1484"/>
      <c r="BB41" s="1484"/>
      <c r="BC41" s="1484"/>
      <c r="BD41" s="1484"/>
      <c r="BE41" s="1484"/>
      <c r="BF41" s="1484"/>
      <c r="BG41" s="1484"/>
      <c r="BH41" s="1484"/>
      <c r="BI41" s="1485"/>
    </row>
    <row r="42" spans="1:61" ht="9.9499999999999993" customHeight="1" thickBot="1">
      <c r="A42" s="1737"/>
      <c r="C42" s="1483"/>
      <c r="D42" s="1484"/>
      <c r="E42" s="1484"/>
      <c r="F42" s="1484"/>
      <c r="G42" s="1484"/>
      <c r="H42" s="1484"/>
      <c r="I42" s="1484"/>
      <c r="J42" s="1484"/>
      <c r="K42" s="1484"/>
      <c r="L42" s="1484"/>
      <c r="M42" s="1484"/>
      <c r="N42" s="1484"/>
      <c r="O42" s="1484"/>
      <c r="P42" s="1484"/>
      <c r="Q42" s="1484"/>
      <c r="R42" s="1484"/>
      <c r="S42" s="1484"/>
      <c r="T42" s="1484"/>
      <c r="U42" s="1484"/>
      <c r="V42" s="1484"/>
      <c r="W42" s="1484"/>
      <c r="X42" s="1484"/>
      <c r="Y42" s="1484"/>
      <c r="Z42" s="1484"/>
      <c r="AA42" s="1484"/>
      <c r="AB42" s="1484"/>
      <c r="AC42" s="1484"/>
      <c r="AD42" s="1484"/>
      <c r="AE42" s="1485"/>
      <c r="AG42" s="1483"/>
      <c r="AH42" s="1484"/>
      <c r="AI42" s="1484"/>
      <c r="AJ42" s="1484"/>
      <c r="AK42" s="1484"/>
      <c r="AL42" s="1484"/>
      <c r="AM42" s="1484"/>
      <c r="AN42" s="1484"/>
      <c r="AO42" s="1484"/>
      <c r="AP42" s="1484"/>
      <c r="AQ42" s="1484"/>
      <c r="AR42" s="1484"/>
      <c r="AS42" s="1484"/>
      <c r="AT42" s="1484"/>
      <c r="AU42" s="1484"/>
      <c r="AV42" s="1484"/>
      <c r="AW42" s="1484"/>
      <c r="AX42" s="1484"/>
      <c r="AY42" s="1484"/>
      <c r="AZ42" s="1484"/>
      <c r="BA42" s="1484"/>
      <c r="BB42" s="1484"/>
      <c r="BC42" s="1484"/>
      <c r="BD42" s="1484"/>
      <c r="BE42" s="1484"/>
      <c r="BF42" s="1484"/>
      <c r="BG42" s="1484"/>
      <c r="BH42" s="1484"/>
      <c r="BI42" s="1485"/>
    </row>
    <row r="43" spans="1:61" ht="9.9499999999999993" customHeight="1">
      <c r="A43" s="1737"/>
      <c r="C43" s="1518" t="s">
        <v>73</v>
      </c>
      <c r="D43" s="1519"/>
      <c r="E43" s="1520"/>
      <c r="F43" s="1562" t="s">
        <v>74</v>
      </c>
      <c r="G43" s="1563"/>
      <c r="H43" s="1563"/>
      <c r="I43" s="1563"/>
      <c r="J43" s="1563"/>
      <c r="K43" s="1563"/>
      <c r="L43" s="1563"/>
      <c r="M43" s="1563"/>
      <c r="N43" s="1563"/>
      <c r="O43" s="1563"/>
      <c r="P43" s="1563"/>
      <c r="Q43" s="1563"/>
      <c r="R43" s="1563"/>
      <c r="S43" s="1563"/>
      <c r="T43" s="1563"/>
      <c r="U43" s="1563"/>
      <c r="V43" s="1563"/>
      <c r="W43" s="1563"/>
      <c r="X43" s="1563"/>
      <c r="Y43" s="1563"/>
      <c r="Z43" s="1563"/>
      <c r="AA43" s="1563"/>
      <c r="AB43" s="1563"/>
      <c r="AC43" s="1563"/>
      <c r="AD43" s="1563"/>
      <c r="AE43" s="1564"/>
      <c r="AG43" s="1518" t="s">
        <v>73</v>
      </c>
      <c r="AH43" s="1519"/>
      <c r="AI43" s="1520"/>
      <c r="AJ43" s="1562" t="s">
        <v>74</v>
      </c>
      <c r="AK43" s="1563"/>
      <c r="AL43" s="1563"/>
      <c r="AM43" s="1563"/>
      <c r="AN43" s="1563"/>
      <c r="AO43" s="1563"/>
      <c r="AP43" s="1563"/>
      <c r="AQ43" s="1563"/>
      <c r="AR43" s="1563"/>
      <c r="AS43" s="1563"/>
      <c r="AT43" s="1563"/>
      <c r="AU43" s="1563"/>
      <c r="AV43" s="1563"/>
      <c r="AW43" s="1563"/>
      <c r="AX43" s="1563"/>
      <c r="AY43" s="1563"/>
      <c r="AZ43" s="1563"/>
      <c r="BA43" s="1563"/>
      <c r="BB43" s="1563"/>
      <c r="BC43" s="1563"/>
      <c r="BD43" s="1563"/>
      <c r="BE43" s="1563"/>
      <c r="BF43" s="1563"/>
      <c r="BG43" s="1563"/>
      <c r="BH43" s="1563"/>
      <c r="BI43" s="1564"/>
    </row>
    <row r="44" spans="1:61" ht="9.9499999999999993" customHeight="1">
      <c r="A44" s="1737"/>
      <c r="C44" s="1518"/>
      <c r="D44" s="1519"/>
      <c r="E44" s="1520"/>
      <c r="F44" s="1565"/>
      <c r="G44" s="1566"/>
      <c r="H44" s="1566"/>
      <c r="I44" s="1566"/>
      <c r="J44" s="1566"/>
      <c r="K44" s="1566"/>
      <c r="L44" s="1566"/>
      <c r="M44" s="1566"/>
      <c r="N44" s="1566"/>
      <c r="O44" s="1566"/>
      <c r="P44" s="1566"/>
      <c r="Q44" s="1566"/>
      <c r="R44" s="1566"/>
      <c r="S44" s="1566"/>
      <c r="T44" s="1566"/>
      <c r="U44" s="1566"/>
      <c r="V44" s="1566"/>
      <c r="W44" s="1566"/>
      <c r="X44" s="1566"/>
      <c r="Y44" s="1566"/>
      <c r="Z44" s="1566"/>
      <c r="AA44" s="1566"/>
      <c r="AB44" s="1566"/>
      <c r="AC44" s="1566"/>
      <c r="AD44" s="1566"/>
      <c r="AE44" s="1567"/>
      <c r="AG44" s="1518"/>
      <c r="AH44" s="1519"/>
      <c r="AI44" s="1520"/>
      <c r="AJ44" s="1565"/>
      <c r="AK44" s="1566"/>
      <c r="AL44" s="1566"/>
      <c r="AM44" s="1566"/>
      <c r="AN44" s="1566"/>
      <c r="AO44" s="1566"/>
      <c r="AP44" s="1566"/>
      <c r="AQ44" s="1566"/>
      <c r="AR44" s="1566"/>
      <c r="AS44" s="1566"/>
      <c r="AT44" s="1566"/>
      <c r="AU44" s="1566"/>
      <c r="AV44" s="1566"/>
      <c r="AW44" s="1566"/>
      <c r="AX44" s="1566"/>
      <c r="AY44" s="1566"/>
      <c r="AZ44" s="1566"/>
      <c r="BA44" s="1566"/>
      <c r="BB44" s="1566"/>
      <c r="BC44" s="1566"/>
      <c r="BD44" s="1566"/>
      <c r="BE44" s="1566"/>
      <c r="BF44" s="1566"/>
      <c r="BG44" s="1566"/>
      <c r="BH44" s="1566"/>
      <c r="BI44" s="1567"/>
    </row>
    <row r="45" spans="1:61" ht="9.9499999999999993" customHeight="1">
      <c r="A45" s="1737"/>
      <c r="C45" s="1521"/>
      <c r="D45" s="1522"/>
      <c r="E45" s="1523"/>
      <c r="F45" s="1568"/>
      <c r="G45" s="1569"/>
      <c r="H45" s="1569"/>
      <c r="I45" s="1569"/>
      <c r="J45" s="1569"/>
      <c r="K45" s="1569"/>
      <c r="L45" s="1569"/>
      <c r="M45" s="1569"/>
      <c r="N45" s="1569"/>
      <c r="O45" s="1569"/>
      <c r="P45" s="1569"/>
      <c r="Q45" s="1569"/>
      <c r="R45" s="1569"/>
      <c r="S45" s="1569"/>
      <c r="T45" s="1569"/>
      <c r="U45" s="1569"/>
      <c r="V45" s="1569"/>
      <c r="W45" s="1569"/>
      <c r="X45" s="1569"/>
      <c r="Y45" s="1569"/>
      <c r="Z45" s="1569"/>
      <c r="AA45" s="1569"/>
      <c r="AB45" s="1569"/>
      <c r="AC45" s="1569"/>
      <c r="AD45" s="1569"/>
      <c r="AE45" s="1570"/>
      <c r="AG45" s="1521"/>
      <c r="AH45" s="1522"/>
      <c r="AI45" s="1523"/>
      <c r="AJ45" s="1568"/>
      <c r="AK45" s="1569"/>
      <c r="AL45" s="1569"/>
      <c r="AM45" s="1569"/>
      <c r="AN45" s="1569"/>
      <c r="AO45" s="1569"/>
      <c r="AP45" s="1569"/>
      <c r="AQ45" s="1569"/>
      <c r="AR45" s="1569"/>
      <c r="AS45" s="1569"/>
      <c r="AT45" s="1569"/>
      <c r="AU45" s="1569"/>
      <c r="AV45" s="1569"/>
      <c r="AW45" s="1569"/>
      <c r="AX45" s="1569"/>
      <c r="AY45" s="1569"/>
      <c r="AZ45" s="1569"/>
      <c r="BA45" s="1569"/>
      <c r="BB45" s="1569"/>
      <c r="BC45" s="1569"/>
      <c r="BD45" s="1569"/>
      <c r="BE45" s="1569"/>
      <c r="BF45" s="1569"/>
      <c r="BG45" s="1569"/>
      <c r="BH45" s="1569"/>
      <c r="BI45" s="1570"/>
    </row>
    <row r="46" spans="1:61" ht="9.9499999999999993" customHeight="1">
      <c r="A46" s="1737"/>
      <c r="C46" s="1477"/>
      <c r="D46" s="1478"/>
      <c r="E46" s="1478"/>
      <c r="F46" s="1479" t="s">
        <v>303</v>
      </c>
      <c r="G46" s="1479"/>
      <c r="H46" s="1479"/>
      <c r="I46" s="1486" t="s">
        <v>1283</v>
      </c>
      <c r="J46" s="1487"/>
      <c r="K46" s="1487"/>
      <c r="L46" s="1487"/>
      <c r="M46" s="1487"/>
      <c r="N46" s="1487"/>
      <c r="O46" s="1487"/>
      <c r="P46" s="1487"/>
      <c r="Q46" s="1487"/>
      <c r="R46" s="1487"/>
      <c r="S46" s="1487"/>
      <c r="T46" s="1487"/>
      <c r="U46" s="1487"/>
      <c r="V46" s="1487"/>
      <c r="W46" s="1487"/>
      <c r="X46" s="1487"/>
      <c r="Y46" s="1487"/>
      <c r="Z46" s="1475"/>
      <c r="AA46" s="1475"/>
      <c r="AB46" s="1475"/>
      <c r="AC46" s="1475"/>
      <c r="AD46" s="1475"/>
      <c r="AE46" s="1476"/>
      <c r="AG46" s="1477"/>
      <c r="AH46" s="1478"/>
      <c r="AI46" s="1478"/>
      <c r="AJ46" s="1479" t="s">
        <v>303</v>
      </c>
      <c r="AK46" s="1479"/>
      <c r="AL46" s="1479"/>
      <c r="AM46" s="1486" t="s">
        <v>1283</v>
      </c>
      <c r="AN46" s="1487"/>
      <c r="AO46" s="1487"/>
      <c r="AP46" s="1487"/>
      <c r="AQ46" s="1487"/>
      <c r="AR46" s="1487"/>
      <c r="AS46" s="1487"/>
      <c r="AT46" s="1487"/>
      <c r="AU46" s="1487"/>
      <c r="AV46" s="1487"/>
      <c r="AW46" s="1487"/>
      <c r="AX46" s="1487"/>
      <c r="AY46" s="1487"/>
      <c r="AZ46" s="1487"/>
      <c r="BA46" s="1487"/>
      <c r="BB46" s="1487"/>
      <c r="BC46" s="1487"/>
      <c r="BD46" s="1475"/>
      <c r="BE46" s="1475"/>
      <c r="BF46" s="1475"/>
      <c r="BG46" s="1475"/>
      <c r="BH46" s="1475"/>
      <c r="BI46" s="1476"/>
    </row>
    <row r="47" spans="1:61" ht="9.9499999999999993" customHeight="1">
      <c r="A47" s="1737"/>
      <c r="C47" s="1477"/>
      <c r="D47" s="1478"/>
      <c r="E47" s="1478"/>
      <c r="F47" s="1479"/>
      <c r="G47" s="1479"/>
      <c r="H47" s="1479"/>
      <c r="I47" s="1488"/>
      <c r="J47" s="1489"/>
      <c r="K47" s="1489"/>
      <c r="L47" s="1489"/>
      <c r="M47" s="1489"/>
      <c r="N47" s="1489"/>
      <c r="O47" s="1489"/>
      <c r="P47" s="1489"/>
      <c r="Q47" s="1489"/>
      <c r="R47" s="1489"/>
      <c r="S47" s="1489"/>
      <c r="T47" s="1489"/>
      <c r="U47" s="1489"/>
      <c r="V47" s="1489"/>
      <c r="W47" s="1489"/>
      <c r="X47" s="1489"/>
      <c r="Y47" s="1489"/>
      <c r="Z47" s="1475"/>
      <c r="AA47" s="1475"/>
      <c r="AB47" s="1475"/>
      <c r="AC47" s="1475"/>
      <c r="AD47" s="1475"/>
      <c r="AE47" s="1476"/>
      <c r="AG47" s="1477"/>
      <c r="AH47" s="1478"/>
      <c r="AI47" s="1478"/>
      <c r="AJ47" s="1479"/>
      <c r="AK47" s="1479"/>
      <c r="AL47" s="1479"/>
      <c r="AM47" s="1488"/>
      <c r="AN47" s="1489"/>
      <c r="AO47" s="1489"/>
      <c r="AP47" s="1489"/>
      <c r="AQ47" s="1489"/>
      <c r="AR47" s="1489"/>
      <c r="AS47" s="1489"/>
      <c r="AT47" s="1489"/>
      <c r="AU47" s="1489"/>
      <c r="AV47" s="1489"/>
      <c r="AW47" s="1489"/>
      <c r="AX47" s="1489"/>
      <c r="AY47" s="1489"/>
      <c r="AZ47" s="1489"/>
      <c r="BA47" s="1489"/>
      <c r="BB47" s="1489"/>
      <c r="BC47" s="1489"/>
      <c r="BD47" s="1475"/>
      <c r="BE47" s="1475"/>
      <c r="BF47" s="1475"/>
      <c r="BG47" s="1475"/>
      <c r="BH47" s="1475"/>
      <c r="BI47" s="1476"/>
    </row>
    <row r="48" spans="1:61" ht="9.9499999999999993" customHeight="1">
      <c r="A48" s="1737"/>
      <c r="C48" s="1477"/>
      <c r="D48" s="1478"/>
      <c r="E48" s="1478"/>
      <c r="F48" s="1479"/>
      <c r="G48" s="1479"/>
      <c r="H48" s="1479"/>
      <c r="I48" s="1490"/>
      <c r="J48" s="1491"/>
      <c r="K48" s="1491"/>
      <c r="L48" s="1491"/>
      <c r="M48" s="1491"/>
      <c r="N48" s="1491"/>
      <c r="O48" s="1491"/>
      <c r="P48" s="1491"/>
      <c r="Q48" s="1491"/>
      <c r="R48" s="1491"/>
      <c r="S48" s="1491"/>
      <c r="T48" s="1491"/>
      <c r="U48" s="1491"/>
      <c r="V48" s="1491"/>
      <c r="W48" s="1491"/>
      <c r="X48" s="1491"/>
      <c r="Y48" s="1491"/>
      <c r="Z48" s="1475"/>
      <c r="AA48" s="1475"/>
      <c r="AB48" s="1475"/>
      <c r="AC48" s="1475"/>
      <c r="AD48" s="1475"/>
      <c r="AE48" s="1476"/>
      <c r="AG48" s="1477"/>
      <c r="AH48" s="1478"/>
      <c r="AI48" s="1478"/>
      <c r="AJ48" s="1479"/>
      <c r="AK48" s="1479"/>
      <c r="AL48" s="1479"/>
      <c r="AM48" s="1490"/>
      <c r="AN48" s="1491"/>
      <c r="AO48" s="1491"/>
      <c r="AP48" s="1491"/>
      <c r="AQ48" s="1491"/>
      <c r="AR48" s="1491"/>
      <c r="AS48" s="1491"/>
      <c r="AT48" s="1491"/>
      <c r="AU48" s="1491"/>
      <c r="AV48" s="1491"/>
      <c r="AW48" s="1491"/>
      <c r="AX48" s="1491"/>
      <c r="AY48" s="1491"/>
      <c r="AZ48" s="1491"/>
      <c r="BA48" s="1491"/>
      <c r="BB48" s="1491"/>
      <c r="BC48" s="1491"/>
      <c r="BD48" s="1475"/>
      <c r="BE48" s="1475"/>
      <c r="BF48" s="1475"/>
      <c r="BG48" s="1475"/>
      <c r="BH48" s="1475"/>
      <c r="BI48" s="1476"/>
    </row>
    <row r="49" spans="1:61" ht="9.9499999999999993" customHeight="1">
      <c r="A49" s="1737"/>
      <c r="C49" s="1477"/>
      <c r="D49" s="1478"/>
      <c r="E49" s="1478"/>
      <c r="F49" s="1479" t="s">
        <v>303</v>
      </c>
      <c r="G49" s="1479"/>
      <c r="H49" s="1479"/>
      <c r="I49" s="1494" t="s">
        <v>75</v>
      </c>
      <c r="J49" s="1495"/>
      <c r="K49" s="1495"/>
      <c r="L49" s="1495"/>
      <c r="M49" s="1495"/>
      <c r="N49" s="1495"/>
      <c r="O49" s="1495"/>
      <c r="P49" s="1495"/>
      <c r="Q49" s="1495"/>
      <c r="R49" s="1495"/>
      <c r="S49" s="1495"/>
      <c r="T49" s="1495"/>
      <c r="U49" s="1495"/>
      <c r="V49" s="1495"/>
      <c r="W49" s="1495"/>
      <c r="X49" s="1495"/>
      <c r="Y49" s="1495"/>
      <c r="Z49" s="1492" t="s">
        <v>546</v>
      </c>
      <c r="AA49" s="1492"/>
      <c r="AB49" s="1492"/>
      <c r="AC49" s="1492"/>
      <c r="AD49" s="1492"/>
      <c r="AE49" s="1493"/>
      <c r="AG49" s="1477"/>
      <c r="AH49" s="1478"/>
      <c r="AI49" s="1478"/>
      <c r="AJ49" s="1479" t="s">
        <v>303</v>
      </c>
      <c r="AK49" s="1479"/>
      <c r="AL49" s="1479"/>
      <c r="AM49" s="1494" t="s">
        <v>75</v>
      </c>
      <c r="AN49" s="1495"/>
      <c r="AO49" s="1495"/>
      <c r="AP49" s="1495"/>
      <c r="AQ49" s="1495"/>
      <c r="AR49" s="1495"/>
      <c r="AS49" s="1495"/>
      <c r="AT49" s="1495"/>
      <c r="AU49" s="1495"/>
      <c r="AV49" s="1495"/>
      <c r="AW49" s="1495"/>
      <c r="AX49" s="1495"/>
      <c r="AY49" s="1495"/>
      <c r="AZ49" s="1495"/>
      <c r="BA49" s="1495"/>
      <c r="BB49" s="1495"/>
      <c r="BC49" s="1495"/>
      <c r="BD49" s="1492" t="s">
        <v>546</v>
      </c>
      <c r="BE49" s="1492"/>
      <c r="BF49" s="1492"/>
      <c r="BG49" s="1492"/>
      <c r="BH49" s="1492"/>
      <c r="BI49" s="1493"/>
    </row>
    <row r="50" spans="1:61" ht="9.9499999999999993" customHeight="1">
      <c r="A50" s="1737"/>
      <c r="C50" s="1477"/>
      <c r="D50" s="1478"/>
      <c r="E50" s="1478"/>
      <c r="F50" s="1479"/>
      <c r="G50" s="1479"/>
      <c r="H50" s="1479"/>
      <c r="I50" s="1496"/>
      <c r="J50" s="1497"/>
      <c r="K50" s="1497"/>
      <c r="L50" s="1497"/>
      <c r="M50" s="1497"/>
      <c r="N50" s="1497"/>
      <c r="O50" s="1497"/>
      <c r="P50" s="1497"/>
      <c r="Q50" s="1497"/>
      <c r="R50" s="1497"/>
      <c r="S50" s="1497"/>
      <c r="T50" s="1497"/>
      <c r="U50" s="1497"/>
      <c r="V50" s="1497"/>
      <c r="W50" s="1497"/>
      <c r="X50" s="1497"/>
      <c r="Y50" s="1497"/>
      <c r="Z50" s="1492"/>
      <c r="AA50" s="1492"/>
      <c r="AB50" s="1492"/>
      <c r="AC50" s="1492"/>
      <c r="AD50" s="1492"/>
      <c r="AE50" s="1493"/>
      <c r="AG50" s="1477"/>
      <c r="AH50" s="1478"/>
      <c r="AI50" s="1478"/>
      <c r="AJ50" s="1479"/>
      <c r="AK50" s="1479"/>
      <c r="AL50" s="1479"/>
      <c r="AM50" s="1496"/>
      <c r="AN50" s="1497"/>
      <c r="AO50" s="1497"/>
      <c r="AP50" s="1497"/>
      <c r="AQ50" s="1497"/>
      <c r="AR50" s="1497"/>
      <c r="AS50" s="1497"/>
      <c r="AT50" s="1497"/>
      <c r="AU50" s="1497"/>
      <c r="AV50" s="1497"/>
      <c r="AW50" s="1497"/>
      <c r="AX50" s="1497"/>
      <c r="AY50" s="1497"/>
      <c r="AZ50" s="1497"/>
      <c r="BA50" s="1497"/>
      <c r="BB50" s="1497"/>
      <c r="BC50" s="1497"/>
      <c r="BD50" s="1492"/>
      <c r="BE50" s="1492"/>
      <c r="BF50" s="1492"/>
      <c r="BG50" s="1492"/>
      <c r="BH50" s="1492"/>
      <c r="BI50" s="1493"/>
    </row>
    <row r="51" spans="1:61" ht="9.9499999999999993" customHeight="1">
      <c r="A51" s="1737"/>
      <c r="C51" s="1477"/>
      <c r="D51" s="1478"/>
      <c r="E51" s="1478"/>
      <c r="F51" s="1479"/>
      <c r="G51" s="1479"/>
      <c r="H51" s="1479"/>
      <c r="I51" s="1498"/>
      <c r="J51" s="1499"/>
      <c r="K51" s="1499"/>
      <c r="L51" s="1499"/>
      <c r="M51" s="1499"/>
      <c r="N51" s="1499"/>
      <c r="O51" s="1499"/>
      <c r="P51" s="1499"/>
      <c r="Q51" s="1499"/>
      <c r="R51" s="1499"/>
      <c r="S51" s="1499"/>
      <c r="T51" s="1499"/>
      <c r="U51" s="1499"/>
      <c r="V51" s="1499"/>
      <c r="W51" s="1499"/>
      <c r="X51" s="1499"/>
      <c r="Y51" s="1499"/>
      <c r="Z51" s="1492"/>
      <c r="AA51" s="1492"/>
      <c r="AB51" s="1492"/>
      <c r="AC51" s="1492"/>
      <c r="AD51" s="1492"/>
      <c r="AE51" s="1493"/>
      <c r="AG51" s="1477"/>
      <c r="AH51" s="1478"/>
      <c r="AI51" s="1478"/>
      <c r="AJ51" s="1479"/>
      <c r="AK51" s="1479"/>
      <c r="AL51" s="1479"/>
      <c r="AM51" s="1498"/>
      <c r="AN51" s="1499"/>
      <c r="AO51" s="1499"/>
      <c r="AP51" s="1499"/>
      <c r="AQ51" s="1499"/>
      <c r="AR51" s="1499"/>
      <c r="AS51" s="1499"/>
      <c r="AT51" s="1499"/>
      <c r="AU51" s="1499"/>
      <c r="AV51" s="1499"/>
      <c r="AW51" s="1499"/>
      <c r="AX51" s="1499"/>
      <c r="AY51" s="1499"/>
      <c r="AZ51" s="1499"/>
      <c r="BA51" s="1499"/>
      <c r="BB51" s="1499"/>
      <c r="BC51" s="1499"/>
      <c r="BD51" s="1492"/>
      <c r="BE51" s="1492"/>
      <c r="BF51" s="1492"/>
      <c r="BG51" s="1492"/>
      <c r="BH51" s="1492"/>
      <c r="BI51" s="1493"/>
    </row>
    <row r="52" spans="1:61" ht="9.9499999999999993" customHeight="1">
      <c r="A52" s="1737"/>
      <c r="C52" s="1477"/>
      <c r="D52" s="1478"/>
      <c r="E52" s="1478"/>
      <c r="F52" s="1479" t="s">
        <v>303</v>
      </c>
      <c r="G52" s="1479"/>
      <c r="H52" s="1479"/>
      <c r="I52" s="1494" t="s">
        <v>1322</v>
      </c>
      <c r="J52" s="1495"/>
      <c r="K52" s="1495"/>
      <c r="L52" s="1495"/>
      <c r="M52" s="1495"/>
      <c r="N52" s="1495"/>
      <c r="O52" s="1495"/>
      <c r="P52" s="1495"/>
      <c r="Q52" s="1495"/>
      <c r="R52" s="1495"/>
      <c r="S52" s="1495"/>
      <c r="T52" s="1495"/>
      <c r="U52" s="1495"/>
      <c r="V52" s="1495"/>
      <c r="W52" s="1495"/>
      <c r="X52" s="1495"/>
      <c r="Y52" s="1495"/>
      <c r="Z52" s="1492" t="s">
        <v>76</v>
      </c>
      <c r="AA52" s="1492"/>
      <c r="AB52" s="1492"/>
      <c r="AC52" s="1492"/>
      <c r="AD52" s="1492"/>
      <c r="AE52" s="1493"/>
      <c r="AG52" s="1477"/>
      <c r="AH52" s="1478"/>
      <c r="AI52" s="1478"/>
      <c r="AJ52" s="1479" t="s">
        <v>303</v>
      </c>
      <c r="AK52" s="1479"/>
      <c r="AL52" s="1479"/>
      <c r="AM52" s="1494" t="s">
        <v>1322</v>
      </c>
      <c r="AN52" s="1495"/>
      <c r="AO52" s="1495"/>
      <c r="AP52" s="1495"/>
      <c r="AQ52" s="1495"/>
      <c r="AR52" s="1495"/>
      <c r="AS52" s="1495"/>
      <c r="AT52" s="1495"/>
      <c r="AU52" s="1495"/>
      <c r="AV52" s="1495"/>
      <c r="AW52" s="1495"/>
      <c r="AX52" s="1495"/>
      <c r="AY52" s="1495"/>
      <c r="AZ52" s="1495"/>
      <c r="BA52" s="1495"/>
      <c r="BB52" s="1495"/>
      <c r="BC52" s="1495"/>
      <c r="BD52" s="1492" t="s">
        <v>76</v>
      </c>
      <c r="BE52" s="1492"/>
      <c r="BF52" s="1492"/>
      <c r="BG52" s="1492"/>
      <c r="BH52" s="1492"/>
      <c r="BI52" s="1493"/>
    </row>
    <row r="53" spans="1:61" ht="9.9499999999999993" customHeight="1">
      <c r="A53" s="1737"/>
      <c r="C53" s="1477"/>
      <c r="D53" s="1478"/>
      <c r="E53" s="1478"/>
      <c r="F53" s="1479"/>
      <c r="G53" s="1479"/>
      <c r="H53" s="1479"/>
      <c r="I53" s="1496"/>
      <c r="J53" s="1497"/>
      <c r="K53" s="1497"/>
      <c r="L53" s="1497"/>
      <c r="M53" s="1497"/>
      <c r="N53" s="1497"/>
      <c r="O53" s="1497"/>
      <c r="P53" s="1497"/>
      <c r="Q53" s="1497"/>
      <c r="R53" s="1497"/>
      <c r="S53" s="1497"/>
      <c r="T53" s="1497"/>
      <c r="U53" s="1497"/>
      <c r="V53" s="1497"/>
      <c r="W53" s="1497"/>
      <c r="X53" s="1497"/>
      <c r="Y53" s="1497"/>
      <c r="Z53" s="1492"/>
      <c r="AA53" s="1492"/>
      <c r="AB53" s="1492"/>
      <c r="AC53" s="1492"/>
      <c r="AD53" s="1492"/>
      <c r="AE53" s="1493"/>
      <c r="AG53" s="1477"/>
      <c r="AH53" s="1478"/>
      <c r="AI53" s="1478"/>
      <c r="AJ53" s="1479"/>
      <c r="AK53" s="1479"/>
      <c r="AL53" s="1479"/>
      <c r="AM53" s="1496"/>
      <c r="AN53" s="1497"/>
      <c r="AO53" s="1497"/>
      <c r="AP53" s="1497"/>
      <c r="AQ53" s="1497"/>
      <c r="AR53" s="1497"/>
      <c r="AS53" s="1497"/>
      <c r="AT53" s="1497"/>
      <c r="AU53" s="1497"/>
      <c r="AV53" s="1497"/>
      <c r="AW53" s="1497"/>
      <c r="AX53" s="1497"/>
      <c r="AY53" s="1497"/>
      <c r="AZ53" s="1497"/>
      <c r="BA53" s="1497"/>
      <c r="BB53" s="1497"/>
      <c r="BC53" s="1497"/>
      <c r="BD53" s="1492"/>
      <c r="BE53" s="1492"/>
      <c r="BF53" s="1492"/>
      <c r="BG53" s="1492"/>
      <c r="BH53" s="1492"/>
      <c r="BI53" s="1493"/>
    </row>
    <row r="54" spans="1:61" ht="9.9499999999999993" customHeight="1">
      <c r="A54" s="1737"/>
      <c r="C54" s="1477"/>
      <c r="D54" s="1478"/>
      <c r="E54" s="1478"/>
      <c r="F54" s="1479"/>
      <c r="G54" s="1479"/>
      <c r="H54" s="1479"/>
      <c r="I54" s="1498"/>
      <c r="J54" s="1499"/>
      <c r="K54" s="1499"/>
      <c r="L54" s="1499"/>
      <c r="M54" s="1499"/>
      <c r="N54" s="1499"/>
      <c r="O54" s="1499"/>
      <c r="P54" s="1499"/>
      <c r="Q54" s="1499"/>
      <c r="R54" s="1499"/>
      <c r="S54" s="1499"/>
      <c r="T54" s="1499"/>
      <c r="U54" s="1499"/>
      <c r="V54" s="1499"/>
      <c r="W54" s="1499"/>
      <c r="X54" s="1499"/>
      <c r="Y54" s="1499"/>
      <c r="Z54" s="1492"/>
      <c r="AA54" s="1492"/>
      <c r="AB54" s="1492"/>
      <c r="AC54" s="1492"/>
      <c r="AD54" s="1492"/>
      <c r="AE54" s="1493"/>
      <c r="AG54" s="1477"/>
      <c r="AH54" s="1478"/>
      <c r="AI54" s="1478"/>
      <c r="AJ54" s="1479"/>
      <c r="AK54" s="1479"/>
      <c r="AL54" s="1479"/>
      <c r="AM54" s="1498"/>
      <c r="AN54" s="1499"/>
      <c r="AO54" s="1499"/>
      <c r="AP54" s="1499"/>
      <c r="AQ54" s="1499"/>
      <c r="AR54" s="1499"/>
      <c r="AS54" s="1499"/>
      <c r="AT54" s="1499"/>
      <c r="AU54" s="1499"/>
      <c r="AV54" s="1499"/>
      <c r="AW54" s="1499"/>
      <c r="AX54" s="1499"/>
      <c r="AY54" s="1499"/>
      <c r="AZ54" s="1499"/>
      <c r="BA54" s="1499"/>
      <c r="BB54" s="1499"/>
      <c r="BC54" s="1499"/>
      <c r="BD54" s="1492"/>
      <c r="BE54" s="1492"/>
      <c r="BF54" s="1492"/>
      <c r="BG54" s="1492"/>
      <c r="BH54" s="1492"/>
      <c r="BI54" s="1493"/>
    </row>
    <row r="55" spans="1:61" ht="9.9499999999999993" customHeight="1">
      <c r="A55" s="1737"/>
      <c r="C55" s="1448"/>
      <c r="D55" s="1449"/>
      <c r="E55" s="1450"/>
      <c r="F55" s="1479" t="s">
        <v>303</v>
      </c>
      <c r="G55" s="1479"/>
      <c r="H55" s="1479"/>
      <c r="I55" s="1442" t="s">
        <v>77</v>
      </c>
      <c r="J55" s="1443"/>
      <c r="K55" s="1443"/>
      <c r="L55" s="1443"/>
      <c r="M55" s="1443"/>
      <c r="N55" s="1443"/>
      <c r="O55" s="1443"/>
      <c r="P55" s="1443"/>
      <c r="Q55" s="1443"/>
      <c r="R55" s="1443"/>
      <c r="S55" s="1443"/>
      <c r="T55" s="1443"/>
      <c r="U55" s="1443"/>
      <c r="V55" s="1443"/>
      <c r="W55" s="1443"/>
      <c r="X55" s="1443"/>
      <c r="Y55" s="1443"/>
      <c r="Z55" s="1436" t="str">
        <f>IF(F55="","","（委託様式３）")</f>
        <v>（委託様式３）</v>
      </c>
      <c r="AA55" s="1436"/>
      <c r="AB55" s="1436"/>
      <c r="AC55" s="1436"/>
      <c r="AD55" s="1436"/>
      <c r="AE55" s="1437"/>
      <c r="AG55" s="1448"/>
      <c r="AH55" s="1449"/>
      <c r="AI55" s="1450"/>
      <c r="AJ55" s="1457" t="s">
        <v>1325</v>
      </c>
      <c r="AK55" s="1458"/>
      <c r="AL55" s="1459"/>
      <c r="AM55" s="1442" t="s">
        <v>77</v>
      </c>
      <c r="AN55" s="1443"/>
      <c r="AO55" s="1443"/>
      <c r="AP55" s="1443"/>
      <c r="AQ55" s="1443"/>
      <c r="AR55" s="1443"/>
      <c r="AS55" s="1443"/>
      <c r="AT55" s="1443"/>
      <c r="AU55" s="1443"/>
      <c r="AV55" s="1443"/>
      <c r="AW55" s="1443"/>
      <c r="AX55" s="1443"/>
      <c r="AY55" s="1443"/>
      <c r="AZ55" s="1443"/>
      <c r="BA55" s="1443"/>
      <c r="BB55" s="1443"/>
      <c r="BC55" s="1443"/>
      <c r="BD55" s="1436" t="str">
        <f>IF(AJ55="","","（委託様式３）")</f>
        <v>（委託様式３）</v>
      </c>
      <c r="BE55" s="1436"/>
      <c r="BF55" s="1436"/>
      <c r="BG55" s="1436"/>
      <c r="BH55" s="1436"/>
      <c r="BI55" s="1437"/>
    </row>
    <row r="56" spans="1:61" ht="9.9499999999999993" customHeight="1">
      <c r="A56" s="1737"/>
      <c r="C56" s="1451"/>
      <c r="D56" s="1452"/>
      <c r="E56" s="1453"/>
      <c r="F56" s="1479"/>
      <c r="G56" s="1479"/>
      <c r="H56" s="1479"/>
      <c r="I56" s="1444"/>
      <c r="J56" s="1445"/>
      <c r="K56" s="1445"/>
      <c r="L56" s="1445"/>
      <c r="M56" s="1445"/>
      <c r="N56" s="1445"/>
      <c r="O56" s="1445"/>
      <c r="P56" s="1445"/>
      <c r="Q56" s="1445"/>
      <c r="R56" s="1445"/>
      <c r="S56" s="1445"/>
      <c r="T56" s="1445"/>
      <c r="U56" s="1445"/>
      <c r="V56" s="1445"/>
      <c r="W56" s="1445"/>
      <c r="X56" s="1445"/>
      <c r="Y56" s="1445"/>
      <c r="Z56" s="1438"/>
      <c r="AA56" s="1438"/>
      <c r="AB56" s="1438"/>
      <c r="AC56" s="1438"/>
      <c r="AD56" s="1438"/>
      <c r="AE56" s="1439"/>
      <c r="AG56" s="1451"/>
      <c r="AH56" s="1452"/>
      <c r="AI56" s="1453"/>
      <c r="AJ56" s="1460"/>
      <c r="AK56" s="1461"/>
      <c r="AL56" s="1462"/>
      <c r="AM56" s="1444"/>
      <c r="AN56" s="1445"/>
      <c r="AO56" s="1445"/>
      <c r="AP56" s="1445"/>
      <c r="AQ56" s="1445"/>
      <c r="AR56" s="1445"/>
      <c r="AS56" s="1445"/>
      <c r="AT56" s="1445"/>
      <c r="AU56" s="1445"/>
      <c r="AV56" s="1445"/>
      <c r="AW56" s="1445"/>
      <c r="AX56" s="1445"/>
      <c r="AY56" s="1445"/>
      <c r="AZ56" s="1445"/>
      <c r="BA56" s="1445"/>
      <c r="BB56" s="1445"/>
      <c r="BC56" s="1445"/>
      <c r="BD56" s="1438"/>
      <c r="BE56" s="1438"/>
      <c r="BF56" s="1438"/>
      <c r="BG56" s="1438"/>
      <c r="BH56" s="1438"/>
      <c r="BI56" s="1439"/>
    </row>
    <row r="57" spans="1:61" ht="9.9499999999999993" customHeight="1">
      <c r="A57" s="1737"/>
      <c r="C57" s="1454"/>
      <c r="D57" s="1455"/>
      <c r="E57" s="1456"/>
      <c r="F57" s="1479"/>
      <c r="G57" s="1479"/>
      <c r="H57" s="1479"/>
      <c r="I57" s="1446"/>
      <c r="J57" s="1447"/>
      <c r="K57" s="1447"/>
      <c r="L57" s="1447"/>
      <c r="M57" s="1447"/>
      <c r="N57" s="1447"/>
      <c r="O57" s="1447"/>
      <c r="P57" s="1447"/>
      <c r="Q57" s="1447"/>
      <c r="R57" s="1447"/>
      <c r="S57" s="1447"/>
      <c r="T57" s="1447"/>
      <c r="U57" s="1447"/>
      <c r="V57" s="1447"/>
      <c r="W57" s="1447"/>
      <c r="X57" s="1447"/>
      <c r="Y57" s="1447"/>
      <c r="Z57" s="1440"/>
      <c r="AA57" s="1440"/>
      <c r="AB57" s="1440"/>
      <c r="AC57" s="1440"/>
      <c r="AD57" s="1440"/>
      <c r="AE57" s="1441"/>
      <c r="AG57" s="1454"/>
      <c r="AH57" s="1455"/>
      <c r="AI57" s="1456"/>
      <c r="AJ57" s="1463"/>
      <c r="AK57" s="1464"/>
      <c r="AL57" s="1465"/>
      <c r="AM57" s="1446"/>
      <c r="AN57" s="1447"/>
      <c r="AO57" s="1447"/>
      <c r="AP57" s="1447"/>
      <c r="AQ57" s="1447"/>
      <c r="AR57" s="1447"/>
      <c r="AS57" s="1447"/>
      <c r="AT57" s="1447"/>
      <c r="AU57" s="1447"/>
      <c r="AV57" s="1447"/>
      <c r="AW57" s="1447"/>
      <c r="AX57" s="1447"/>
      <c r="AY57" s="1447"/>
      <c r="AZ57" s="1447"/>
      <c r="BA57" s="1447"/>
      <c r="BB57" s="1447"/>
      <c r="BC57" s="1447"/>
      <c r="BD57" s="1440"/>
      <c r="BE57" s="1440"/>
      <c r="BF57" s="1440"/>
      <c r="BG57" s="1440"/>
      <c r="BH57" s="1440"/>
      <c r="BI57" s="1441"/>
    </row>
    <row r="58" spans="1:61" ht="9.9499999999999993" customHeight="1">
      <c r="A58" s="1737"/>
      <c r="C58" s="1448"/>
      <c r="D58" s="1449"/>
      <c r="E58" s="1450"/>
      <c r="F58" s="1506" t="str">
        <f>IF(入力シート!L18="","○",IF(入力シート!$L102="","","◎"))</f>
        <v>○</v>
      </c>
      <c r="G58" s="1506"/>
      <c r="H58" s="1506"/>
      <c r="I58" s="1500" t="str">
        <f>IF(F58="","","業者情報調書（代理人情報）")</f>
        <v>業者情報調書（代理人情報）</v>
      </c>
      <c r="J58" s="1501"/>
      <c r="K58" s="1501"/>
      <c r="L58" s="1501"/>
      <c r="M58" s="1501"/>
      <c r="N58" s="1501"/>
      <c r="O58" s="1501"/>
      <c r="P58" s="1501"/>
      <c r="Q58" s="1501"/>
      <c r="R58" s="1501"/>
      <c r="S58" s="1501"/>
      <c r="T58" s="1501"/>
      <c r="U58" s="1501"/>
      <c r="V58" s="1501"/>
      <c r="W58" s="1501"/>
      <c r="X58" s="1501"/>
      <c r="Y58" s="1501"/>
      <c r="Z58" s="1492" t="str">
        <f>IF(F58="","","（委託様式４）")</f>
        <v>（委託様式４）</v>
      </c>
      <c r="AA58" s="1492"/>
      <c r="AB58" s="1492"/>
      <c r="AC58" s="1492"/>
      <c r="AD58" s="1492"/>
      <c r="AE58" s="1493"/>
      <c r="AG58" s="1448"/>
      <c r="AH58" s="1449"/>
      <c r="AI58" s="1450"/>
      <c r="AJ58" s="1507" t="str">
        <f>IF(入力シート!L18="","○",IF(入力シート!$L102="","","◎"))</f>
        <v>○</v>
      </c>
      <c r="AK58" s="1508"/>
      <c r="AL58" s="1509"/>
      <c r="AM58" s="1500" t="str">
        <f>IF(AJ58="","","業者情報調書（代理人情報）")</f>
        <v>業者情報調書（代理人情報）</v>
      </c>
      <c r="AN58" s="1501"/>
      <c r="AO58" s="1501"/>
      <c r="AP58" s="1501"/>
      <c r="AQ58" s="1501"/>
      <c r="AR58" s="1501"/>
      <c r="AS58" s="1501"/>
      <c r="AT58" s="1501"/>
      <c r="AU58" s="1501"/>
      <c r="AV58" s="1501"/>
      <c r="AW58" s="1501"/>
      <c r="AX58" s="1501"/>
      <c r="AY58" s="1501"/>
      <c r="AZ58" s="1501"/>
      <c r="BA58" s="1501"/>
      <c r="BB58" s="1501"/>
      <c r="BC58" s="1501"/>
      <c r="BD58" s="1492" t="str">
        <f>IF(AJ58="","","（委託様式４）")</f>
        <v>（委託様式４）</v>
      </c>
      <c r="BE58" s="1492"/>
      <c r="BF58" s="1492"/>
      <c r="BG58" s="1492"/>
      <c r="BH58" s="1492"/>
      <c r="BI58" s="1493"/>
    </row>
    <row r="59" spans="1:61" ht="9.9499999999999993" customHeight="1">
      <c r="A59" s="1737"/>
      <c r="C59" s="1451"/>
      <c r="D59" s="1452"/>
      <c r="E59" s="1453"/>
      <c r="F59" s="1506"/>
      <c r="G59" s="1506"/>
      <c r="H59" s="1506"/>
      <c r="I59" s="1502"/>
      <c r="J59" s="1503"/>
      <c r="K59" s="1503"/>
      <c r="L59" s="1503"/>
      <c r="M59" s="1503"/>
      <c r="N59" s="1503"/>
      <c r="O59" s="1503"/>
      <c r="P59" s="1503"/>
      <c r="Q59" s="1503"/>
      <c r="R59" s="1503"/>
      <c r="S59" s="1503"/>
      <c r="T59" s="1503"/>
      <c r="U59" s="1503"/>
      <c r="V59" s="1503"/>
      <c r="W59" s="1503"/>
      <c r="X59" s="1503"/>
      <c r="Y59" s="1503"/>
      <c r="Z59" s="1492"/>
      <c r="AA59" s="1492"/>
      <c r="AB59" s="1492"/>
      <c r="AC59" s="1492"/>
      <c r="AD59" s="1492"/>
      <c r="AE59" s="1493"/>
      <c r="AG59" s="1451"/>
      <c r="AH59" s="1452"/>
      <c r="AI59" s="1453"/>
      <c r="AJ59" s="1510"/>
      <c r="AK59" s="1511"/>
      <c r="AL59" s="1512"/>
      <c r="AM59" s="1502"/>
      <c r="AN59" s="1503"/>
      <c r="AO59" s="1503"/>
      <c r="AP59" s="1503"/>
      <c r="AQ59" s="1503"/>
      <c r="AR59" s="1503"/>
      <c r="AS59" s="1503"/>
      <c r="AT59" s="1503"/>
      <c r="AU59" s="1503"/>
      <c r="AV59" s="1503"/>
      <c r="AW59" s="1503"/>
      <c r="AX59" s="1503"/>
      <c r="AY59" s="1503"/>
      <c r="AZ59" s="1503"/>
      <c r="BA59" s="1503"/>
      <c r="BB59" s="1503"/>
      <c r="BC59" s="1503"/>
      <c r="BD59" s="1492"/>
      <c r="BE59" s="1492"/>
      <c r="BF59" s="1492"/>
      <c r="BG59" s="1492"/>
      <c r="BH59" s="1492"/>
      <c r="BI59" s="1493"/>
    </row>
    <row r="60" spans="1:61" ht="9.9499999999999993" customHeight="1">
      <c r="A60" s="1737"/>
      <c r="C60" s="1454"/>
      <c r="D60" s="1455"/>
      <c r="E60" s="1456"/>
      <c r="F60" s="1506"/>
      <c r="G60" s="1506"/>
      <c r="H60" s="1506"/>
      <c r="I60" s="1504"/>
      <c r="J60" s="1505"/>
      <c r="K60" s="1505"/>
      <c r="L60" s="1505"/>
      <c r="M60" s="1505"/>
      <c r="N60" s="1505"/>
      <c r="O60" s="1505"/>
      <c r="P60" s="1505"/>
      <c r="Q60" s="1505"/>
      <c r="R60" s="1505"/>
      <c r="S60" s="1505"/>
      <c r="T60" s="1505"/>
      <c r="U60" s="1505"/>
      <c r="V60" s="1505"/>
      <c r="W60" s="1505"/>
      <c r="X60" s="1505"/>
      <c r="Y60" s="1505"/>
      <c r="Z60" s="1492"/>
      <c r="AA60" s="1492"/>
      <c r="AB60" s="1492"/>
      <c r="AC60" s="1492"/>
      <c r="AD60" s="1492"/>
      <c r="AE60" s="1493"/>
      <c r="AG60" s="1454"/>
      <c r="AH60" s="1455"/>
      <c r="AI60" s="1456"/>
      <c r="AJ60" s="1513"/>
      <c r="AK60" s="1514"/>
      <c r="AL60" s="1515"/>
      <c r="AM60" s="1504"/>
      <c r="AN60" s="1505"/>
      <c r="AO60" s="1505"/>
      <c r="AP60" s="1505"/>
      <c r="AQ60" s="1505"/>
      <c r="AR60" s="1505"/>
      <c r="AS60" s="1505"/>
      <c r="AT60" s="1505"/>
      <c r="AU60" s="1505"/>
      <c r="AV60" s="1505"/>
      <c r="AW60" s="1505"/>
      <c r="AX60" s="1505"/>
      <c r="AY60" s="1505"/>
      <c r="AZ60" s="1505"/>
      <c r="BA60" s="1505"/>
      <c r="BB60" s="1505"/>
      <c r="BC60" s="1505"/>
      <c r="BD60" s="1492"/>
      <c r="BE60" s="1492"/>
      <c r="BF60" s="1492"/>
      <c r="BG60" s="1492"/>
      <c r="BH60" s="1492"/>
      <c r="BI60" s="1493"/>
    </row>
    <row r="61" spans="1:61" ht="9.9499999999999993" customHeight="1">
      <c r="A61" s="1737"/>
      <c r="C61" s="1448"/>
      <c r="D61" s="1449"/>
      <c r="E61" s="1450"/>
      <c r="F61" s="1466" t="s">
        <v>303</v>
      </c>
      <c r="G61" s="1467"/>
      <c r="H61" s="1468"/>
      <c r="I61" s="1442" t="s">
        <v>599</v>
      </c>
      <c r="J61" s="1443"/>
      <c r="K61" s="1443"/>
      <c r="L61" s="1443"/>
      <c r="M61" s="1443"/>
      <c r="N61" s="1443"/>
      <c r="O61" s="1443"/>
      <c r="P61" s="1443"/>
      <c r="Q61" s="1443"/>
      <c r="R61" s="1443"/>
      <c r="S61" s="1443"/>
      <c r="T61" s="1443"/>
      <c r="U61" s="1443"/>
      <c r="V61" s="1443"/>
      <c r="W61" s="1443"/>
      <c r="X61" s="1443"/>
      <c r="Y61" s="1443"/>
      <c r="Z61" s="1436" t="str">
        <f>IF(F55="","","（委託様式５）")</f>
        <v>（委託様式５）</v>
      </c>
      <c r="AA61" s="1436"/>
      <c r="AB61" s="1436"/>
      <c r="AC61" s="1436"/>
      <c r="AD61" s="1436"/>
      <c r="AE61" s="1437"/>
      <c r="AG61" s="1448"/>
      <c r="AH61" s="1449"/>
      <c r="AI61" s="1450"/>
      <c r="AJ61" s="1466" t="s">
        <v>1325</v>
      </c>
      <c r="AK61" s="1467"/>
      <c r="AL61" s="1468"/>
      <c r="AM61" s="1442" t="s">
        <v>599</v>
      </c>
      <c r="AN61" s="1443"/>
      <c r="AO61" s="1443"/>
      <c r="AP61" s="1443"/>
      <c r="AQ61" s="1443"/>
      <c r="AR61" s="1443"/>
      <c r="AS61" s="1443"/>
      <c r="AT61" s="1443"/>
      <c r="AU61" s="1443"/>
      <c r="AV61" s="1443"/>
      <c r="AW61" s="1443"/>
      <c r="AX61" s="1443"/>
      <c r="AY61" s="1443"/>
      <c r="AZ61" s="1443"/>
      <c r="BA61" s="1443"/>
      <c r="BB61" s="1443"/>
      <c r="BC61" s="1443"/>
      <c r="BD61" s="1436" t="str">
        <f>IF(AJ61="","","（委託様式５）")</f>
        <v>（委託様式５）</v>
      </c>
      <c r="BE61" s="1436"/>
      <c r="BF61" s="1436"/>
      <c r="BG61" s="1436"/>
      <c r="BH61" s="1436"/>
      <c r="BI61" s="1437"/>
    </row>
    <row r="62" spans="1:61" ht="9.9499999999999993" customHeight="1">
      <c r="A62" s="1737"/>
      <c r="C62" s="1451"/>
      <c r="D62" s="1452"/>
      <c r="E62" s="1453"/>
      <c r="F62" s="1469"/>
      <c r="G62" s="1470"/>
      <c r="H62" s="1471"/>
      <c r="I62" s="1444"/>
      <c r="J62" s="1445"/>
      <c r="K62" s="1445"/>
      <c r="L62" s="1445"/>
      <c r="M62" s="1445"/>
      <c r="N62" s="1445"/>
      <c r="O62" s="1445"/>
      <c r="P62" s="1445"/>
      <c r="Q62" s="1445"/>
      <c r="R62" s="1445"/>
      <c r="S62" s="1445"/>
      <c r="T62" s="1445"/>
      <c r="U62" s="1445"/>
      <c r="V62" s="1445"/>
      <c r="W62" s="1445"/>
      <c r="X62" s="1445"/>
      <c r="Y62" s="1445"/>
      <c r="Z62" s="1438"/>
      <c r="AA62" s="1438"/>
      <c r="AB62" s="1438"/>
      <c r="AC62" s="1438"/>
      <c r="AD62" s="1438"/>
      <c r="AE62" s="1439"/>
      <c r="AG62" s="1451"/>
      <c r="AH62" s="1452"/>
      <c r="AI62" s="1453"/>
      <c r="AJ62" s="1469"/>
      <c r="AK62" s="1470"/>
      <c r="AL62" s="1471"/>
      <c r="AM62" s="1444"/>
      <c r="AN62" s="1445"/>
      <c r="AO62" s="1445"/>
      <c r="AP62" s="1445"/>
      <c r="AQ62" s="1445"/>
      <c r="AR62" s="1445"/>
      <c r="AS62" s="1445"/>
      <c r="AT62" s="1445"/>
      <c r="AU62" s="1445"/>
      <c r="AV62" s="1445"/>
      <c r="AW62" s="1445"/>
      <c r="AX62" s="1445"/>
      <c r="AY62" s="1445"/>
      <c r="AZ62" s="1445"/>
      <c r="BA62" s="1445"/>
      <c r="BB62" s="1445"/>
      <c r="BC62" s="1445"/>
      <c r="BD62" s="1438"/>
      <c r="BE62" s="1438"/>
      <c r="BF62" s="1438"/>
      <c r="BG62" s="1438"/>
      <c r="BH62" s="1438"/>
      <c r="BI62" s="1439"/>
    </row>
    <row r="63" spans="1:61" ht="9.9499999999999993" customHeight="1">
      <c r="A63" s="1737"/>
      <c r="C63" s="1454"/>
      <c r="D63" s="1455"/>
      <c r="E63" s="1456"/>
      <c r="F63" s="1472"/>
      <c r="G63" s="1473"/>
      <c r="H63" s="1474"/>
      <c r="I63" s="1446"/>
      <c r="J63" s="1447"/>
      <c r="K63" s="1447"/>
      <c r="L63" s="1447"/>
      <c r="M63" s="1447"/>
      <c r="N63" s="1447"/>
      <c r="O63" s="1447"/>
      <c r="P63" s="1447"/>
      <c r="Q63" s="1447"/>
      <c r="R63" s="1447"/>
      <c r="S63" s="1447"/>
      <c r="T63" s="1447"/>
      <c r="U63" s="1447"/>
      <c r="V63" s="1447"/>
      <c r="W63" s="1447"/>
      <c r="X63" s="1447"/>
      <c r="Y63" s="1447"/>
      <c r="Z63" s="1440"/>
      <c r="AA63" s="1440"/>
      <c r="AB63" s="1440"/>
      <c r="AC63" s="1440"/>
      <c r="AD63" s="1440"/>
      <c r="AE63" s="1441"/>
      <c r="AG63" s="1454"/>
      <c r="AH63" s="1455"/>
      <c r="AI63" s="1456"/>
      <c r="AJ63" s="1472"/>
      <c r="AK63" s="1473"/>
      <c r="AL63" s="1474"/>
      <c r="AM63" s="1446"/>
      <c r="AN63" s="1447"/>
      <c r="AO63" s="1447"/>
      <c r="AP63" s="1447"/>
      <c r="AQ63" s="1447"/>
      <c r="AR63" s="1447"/>
      <c r="AS63" s="1447"/>
      <c r="AT63" s="1447"/>
      <c r="AU63" s="1447"/>
      <c r="AV63" s="1447"/>
      <c r="AW63" s="1447"/>
      <c r="AX63" s="1447"/>
      <c r="AY63" s="1447"/>
      <c r="AZ63" s="1447"/>
      <c r="BA63" s="1447"/>
      <c r="BB63" s="1447"/>
      <c r="BC63" s="1447"/>
      <c r="BD63" s="1440"/>
      <c r="BE63" s="1440"/>
      <c r="BF63" s="1440"/>
      <c r="BG63" s="1440"/>
      <c r="BH63" s="1440"/>
      <c r="BI63" s="1441"/>
    </row>
    <row r="64" spans="1:61" ht="9.9499999999999993" customHeight="1">
      <c r="A64" s="1737"/>
      <c r="C64" s="1477"/>
      <c r="D64" s="1478"/>
      <c r="E64" s="1478"/>
      <c r="F64" s="1466" t="s">
        <v>303</v>
      </c>
      <c r="G64" s="1467"/>
      <c r="H64" s="1468"/>
      <c r="I64" s="1442" t="s">
        <v>548</v>
      </c>
      <c r="J64" s="1443"/>
      <c r="K64" s="1443"/>
      <c r="L64" s="1443"/>
      <c r="M64" s="1443"/>
      <c r="N64" s="1443"/>
      <c r="O64" s="1443"/>
      <c r="P64" s="1443"/>
      <c r="Q64" s="1443"/>
      <c r="R64" s="1443"/>
      <c r="S64" s="1443"/>
      <c r="T64" s="1443"/>
      <c r="U64" s="1443"/>
      <c r="V64" s="1443"/>
      <c r="W64" s="1443"/>
      <c r="X64" s="1443"/>
      <c r="Y64" s="1443"/>
      <c r="Z64" s="1436" t="s">
        <v>600</v>
      </c>
      <c r="AA64" s="1436"/>
      <c r="AB64" s="1436"/>
      <c r="AC64" s="1436"/>
      <c r="AD64" s="1436"/>
      <c r="AE64" s="1437"/>
      <c r="AG64" s="1477"/>
      <c r="AH64" s="1478"/>
      <c r="AI64" s="1478"/>
      <c r="AJ64" s="1466" t="s">
        <v>303</v>
      </c>
      <c r="AK64" s="1467"/>
      <c r="AL64" s="1468"/>
      <c r="AM64" s="1442" t="s">
        <v>548</v>
      </c>
      <c r="AN64" s="1443"/>
      <c r="AO64" s="1443"/>
      <c r="AP64" s="1443"/>
      <c r="AQ64" s="1443"/>
      <c r="AR64" s="1443"/>
      <c r="AS64" s="1443"/>
      <c r="AT64" s="1443"/>
      <c r="AU64" s="1443"/>
      <c r="AV64" s="1443"/>
      <c r="AW64" s="1443"/>
      <c r="AX64" s="1443"/>
      <c r="AY64" s="1443"/>
      <c r="AZ64" s="1443"/>
      <c r="BA64" s="1443"/>
      <c r="BB64" s="1443"/>
      <c r="BC64" s="1443"/>
      <c r="BD64" s="1436" t="s">
        <v>600</v>
      </c>
      <c r="BE64" s="1436"/>
      <c r="BF64" s="1436"/>
      <c r="BG64" s="1436"/>
      <c r="BH64" s="1436"/>
      <c r="BI64" s="1437"/>
    </row>
    <row r="65" spans="1:61" ht="9.9499999999999993" customHeight="1">
      <c r="A65" s="1737"/>
      <c r="C65" s="1477"/>
      <c r="D65" s="1478"/>
      <c r="E65" s="1478"/>
      <c r="F65" s="1469"/>
      <c r="G65" s="1470"/>
      <c r="H65" s="1471"/>
      <c r="I65" s="1444"/>
      <c r="J65" s="1445"/>
      <c r="K65" s="1445"/>
      <c r="L65" s="1445"/>
      <c r="M65" s="1445"/>
      <c r="N65" s="1445"/>
      <c r="O65" s="1445"/>
      <c r="P65" s="1445"/>
      <c r="Q65" s="1445"/>
      <c r="R65" s="1445"/>
      <c r="S65" s="1445"/>
      <c r="T65" s="1445"/>
      <c r="U65" s="1445"/>
      <c r="V65" s="1445"/>
      <c r="W65" s="1445"/>
      <c r="X65" s="1445"/>
      <c r="Y65" s="1445"/>
      <c r="Z65" s="1438"/>
      <c r="AA65" s="1438"/>
      <c r="AB65" s="1438"/>
      <c r="AC65" s="1438"/>
      <c r="AD65" s="1438"/>
      <c r="AE65" s="1439"/>
      <c r="AG65" s="1477"/>
      <c r="AH65" s="1478"/>
      <c r="AI65" s="1478"/>
      <c r="AJ65" s="1469"/>
      <c r="AK65" s="1470"/>
      <c r="AL65" s="1471"/>
      <c r="AM65" s="1444"/>
      <c r="AN65" s="1445"/>
      <c r="AO65" s="1445"/>
      <c r="AP65" s="1445"/>
      <c r="AQ65" s="1445"/>
      <c r="AR65" s="1445"/>
      <c r="AS65" s="1445"/>
      <c r="AT65" s="1445"/>
      <c r="AU65" s="1445"/>
      <c r="AV65" s="1445"/>
      <c r="AW65" s="1445"/>
      <c r="AX65" s="1445"/>
      <c r="AY65" s="1445"/>
      <c r="AZ65" s="1445"/>
      <c r="BA65" s="1445"/>
      <c r="BB65" s="1445"/>
      <c r="BC65" s="1445"/>
      <c r="BD65" s="1438"/>
      <c r="BE65" s="1438"/>
      <c r="BF65" s="1438"/>
      <c r="BG65" s="1438"/>
      <c r="BH65" s="1438"/>
      <c r="BI65" s="1439"/>
    </row>
    <row r="66" spans="1:61" ht="9.9499999999999993" customHeight="1">
      <c r="A66" s="1737"/>
      <c r="C66" s="1477"/>
      <c r="D66" s="1478"/>
      <c r="E66" s="1478"/>
      <c r="F66" s="1472"/>
      <c r="G66" s="1473"/>
      <c r="H66" s="1474"/>
      <c r="I66" s="1446"/>
      <c r="J66" s="1447"/>
      <c r="K66" s="1447"/>
      <c r="L66" s="1447"/>
      <c r="M66" s="1447"/>
      <c r="N66" s="1447"/>
      <c r="O66" s="1447"/>
      <c r="P66" s="1447"/>
      <c r="Q66" s="1447"/>
      <c r="R66" s="1447"/>
      <c r="S66" s="1447"/>
      <c r="T66" s="1447"/>
      <c r="U66" s="1447"/>
      <c r="V66" s="1447"/>
      <c r="W66" s="1447"/>
      <c r="X66" s="1447"/>
      <c r="Y66" s="1447"/>
      <c r="Z66" s="1440"/>
      <c r="AA66" s="1440"/>
      <c r="AB66" s="1440"/>
      <c r="AC66" s="1440"/>
      <c r="AD66" s="1440"/>
      <c r="AE66" s="1441"/>
      <c r="AG66" s="1477"/>
      <c r="AH66" s="1478"/>
      <c r="AI66" s="1478"/>
      <c r="AJ66" s="1472"/>
      <c r="AK66" s="1473"/>
      <c r="AL66" s="1474"/>
      <c r="AM66" s="1446"/>
      <c r="AN66" s="1447"/>
      <c r="AO66" s="1447"/>
      <c r="AP66" s="1447"/>
      <c r="AQ66" s="1447"/>
      <c r="AR66" s="1447"/>
      <c r="AS66" s="1447"/>
      <c r="AT66" s="1447"/>
      <c r="AU66" s="1447"/>
      <c r="AV66" s="1447"/>
      <c r="AW66" s="1447"/>
      <c r="AX66" s="1447"/>
      <c r="AY66" s="1447"/>
      <c r="AZ66" s="1447"/>
      <c r="BA66" s="1447"/>
      <c r="BB66" s="1447"/>
      <c r="BC66" s="1447"/>
      <c r="BD66" s="1440"/>
      <c r="BE66" s="1440"/>
      <c r="BF66" s="1440"/>
      <c r="BG66" s="1440"/>
      <c r="BH66" s="1440"/>
      <c r="BI66" s="1441"/>
    </row>
    <row r="67" spans="1:61" ht="9.9499999999999993" customHeight="1">
      <c r="A67" s="1737"/>
      <c r="C67" s="1477"/>
      <c r="D67" s="1478"/>
      <c r="E67" s="1478"/>
      <c r="F67" s="1507" t="str">
        <f>IF(入力シート!$L$18="","○",IF(COUNTIF(入力シート!$BB232:$BB362,1)&gt;0,"◎",IF(COUNTIF(入力シート!$BB232:$BB362,2)&gt;0,"○","△")))</f>
        <v>○</v>
      </c>
      <c r="G67" s="1508"/>
      <c r="H67" s="1509"/>
      <c r="I67" s="1442" t="s">
        <v>549</v>
      </c>
      <c r="J67" s="1443"/>
      <c r="K67" s="1443"/>
      <c r="L67" s="1443"/>
      <c r="M67" s="1443"/>
      <c r="N67" s="1443"/>
      <c r="O67" s="1443"/>
      <c r="P67" s="1443"/>
      <c r="Q67" s="1443"/>
      <c r="R67" s="1443"/>
      <c r="S67" s="1443"/>
      <c r="T67" s="1443"/>
      <c r="U67" s="1443"/>
      <c r="V67" s="1443"/>
      <c r="W67" s="1443"/>
      <c r="X67" s="1443"/>
      <c r="Y67" s="1443"/>
      <c r="Z67" s="1436" t="s">
        <v>601</v>
      </c>
      <c r="AA67" s="1436"/>
      <c r="AB67" s="1436"/>
      <c r="AC67" s="1436"/>
      <c r="AD67" s="1436"/>
      <c r="AE67" s="1437"/>
      <c r="AG67" s="1477"/>
      <c r="AH67" s="1478"/>
      <c r="AI67" s="1478"/>
      <c r="AJ67" s="1507" t="str">
        <f>IF(入力シート!$L$18="","○",IF(COUNTIF(入力シート!$BB232:$BB362,1)&gt;0,"◎",IF(COUNTIF(入力シート!$BB232:$BB362,2)&gt;0,"○","△")))</f>
        <v>○</v>
      </c>
      <c r="AK67" s="1508"/>
      <c r="AL67" s="1509"/>
      <c r="AM67" s="1442" t="s">
        <v>549</v>
      </c>
      <c r="AN67" s="1443"/>
      <c r="AO67" s="1443"/>
      <c r="AP67" s="1443"/>
      <c r="AQ67" s="1443"/>
      <c r="AR67" s="1443"/>
      <c r="AS67" s="1443"/>
      <c r="AT67" s="1443"/>
      <c r="AU67" s="1443"/>
      <c r="AV67" s="1443"/>
      <c r="AW67" s="1443"/>
      <c r="AX67" s="1443"/>
      <c r="AY67" s="1443"/>
      <c r="AZ67" s="1443"/>
      <c r="BA67" s="1443"/>
      <c r="BB67" s="1443"/>
      <c r="BC67" s="1443"/>
      <c r="BD67" s="1436" t="s">
        <v>601</v>
      </c>
      <c r="BE67" s="1436"/>
      <c r="BF67" s="1436"/>
      <c r="BG67" s="1436"/>
      <c r="BH67" s="1436"/>
      <c r="BI67" s="1437"/>
    </row>
    <row r="68" spans="1:61" ht="9.9499999999999993" customHeight="1">
      <c r="A68" s="1737"/>
      <c r="C68" s="1477"/>
      <c r="D68" s="1478"/>
      <c r="E68" s="1478"/>
      <c r="F68" s="1510"/>
      <c r="G68" s="1511"/>
      <c r="H68" s="1512"/>
      <c r="I68" s="1444"/>
      <c r="J68" s="1445"/>
      <c r="K68" s="1445"/>
      <c r="L68" s="1445"/>
      <c r="M68" s="1445"/>
      <c r="N68" s="1445"/>
      <c r="O68" s="1445"/>
      <c r="P68" s="1445"/>
      <c r="Q68" s="1445"/>
      <c r="R68" s="1445"/>
      <c r="S68" s="1445"/>
      <c r="T68" s="1445"/>
      <c r="U68" s="1445"/>
      <c r="V68" s="1445"/>
      <c r="W68" s="1445"/>
      <c r="X68" s="1445"/>
      <c r="Y68" s="1445"/>
      <c r="Z68" s="1438"/>
      <c r="AA68" s="1438"/>
      <c r="AB68" s="1438"/>
      <c r="AC68" s="1438"/>
      <c r="AD68" s="1438"/>
      <c r="AE68" s="1439"/>
      <c r="AG68" s="1477"/>
      <c r="AH68" s="1478"/>
      <c r="AI68" s="1478"/>
      <c r="AJ68" s="1510"/>
      <c r="AK68" s="1511"/>
      <c r="AL68" s="1512"/>
      <c r="AM68" s="1444"/>
      <c r="AN68" s="1445"/>
      <c r="AO68" s="1445"/>
      <c r="AP68" s="1445"/>
      <c r="AQ68" s="1445"/>
      <c r="AR68" s="1445"/>
      <c r="AS68" s="1445"/>
      <c r="AT68" s="1445"/>
      <c r="AU68" s="1445"/>
      <c r="AV68" s="1445"/>
      <c r="AW68" s="1445"/>
      <c r="AX68" s="1445"/>
      <c r="AY68" s="1445"/>
      <c r="AZ68" s="1445"/>
      <c r="BA68" s="1445"/>
      <c r="BB68" s="1445"/>
      <c r="BC68" s="1445"/>
      <c r="BD68" s="1438"/>
      <c r="BE68" s="1438"/>
      <c r="BF68" s="1438"/>
      <c r="BG68" s="1438"/>
      <c r="BH68" s="1438"/>
      <c r="BI68" s="1439"/>
    </row>
    <row r="69" spans="1:61" ht="9.9499999999999993" customHeight="1">
      <c r="A69" s="1737"/>
      <c r="C69" s="1477"/>
      <c r="D69" s="1478"/>
      <c r="E69" s="1478"/>
      <c r="F69" s="1513"/>
      <c r="G69" s="1514"/>
      <c r="H69" s="1515"/>
      <c r="I69" s="1446"/>
      <c r="J69" s="1447"/>
      <c r="K69" s="1447"/>
      <c r="L69" s="1447"/>
      <c r="M69" s="1447"/>
      <c r="N69" s="1447"/>
      <c r="O69" s="1447"/>
      <c r="P69" s="1447"/>
      <c r="Q69" s="1447"/>
      <c r="R69" s="1447"/>
      <c r="S69" s="1447"/>
      <c r="T69" s="1447"/>
      <c r="U69" s="1447"/>
      <c r="V69" s="1447"/>
      <c r="W69" s="1447"/>
      <c r="X69" s="1447"/>
      <c r="Y69" s="1447"/>
      <c r="Z69" s="1440"/>
      <c r="AA69" s="1440"/>
      <c r="AB69" s="1440"/>
      <c r="AC69" s="1440"/>
      <c r="AD69" s="1440"/>
      <c r="AE69" s="1441"/>
      <c r="AG69" s="1477"/>
      <c r="AH69" s="1478"/>
      <c r="AI69" s="1478"/>
      <c r="AJ69" s="1513"/>
      <c r="AK69" s="1514"/>
      <c r="AL69" s="1515"/>
      <c r="AM69" s="1446"/>
      <c r="AN69" s="1447"/>
      <c r="AO69" s="1447"/>
      <c r="AP69" s="1447"/>
      <c r="AQ69" s="1447"/>
      <c r="AR69" s="1447"/>
      <c r="AS69" s="1447"/>
      <c r="AT69" s="1447"/>
      <c r="AU69" s="1447"/>
      <c r="AV69" s="1447"/>
      <c r="AW69" s="1447"/>
      <c r="AX69" s="1447"/>
      <c r="AY69" s="1447"/>
      <c r="AZ69" s="1447"/>
      <c r="BA69" s="1447"/>
      <c r="BB69" s="1447"/>
      <c r="BC69" s="1447"/>
      <c r="BD69" s="1440"/>
      <c r="BE69" s="1440"/>
      <c r="BF69" s="1440"/>
      <c r="BG69" s="1440"/>
      <c r="BH69" s="1440"/>
      <c r="BI69" s="1441"/>
    </row>
    <row r="70" spans="1:61" ht="9.9499999999999993" customHeight="1">
      <c r="A70" s="1737"/>
      <c r="C70" s="1477"/>
      <c r="D70" s="1478"/>
      <c r="E70" s="1478"/>
      <c r="F70" s="1507" t="s">
        <v>1324</v>
      </c>
      <c r="G70" s="1508"/>
      <c r="H70" s="1509"/>
      <c r="I70" s="1442" t="s">
        <v>547</v>
      </c>
      <c r="J70" s="1443"/>
      <c r="K70" s="1443"/>
      <c r="L70" s="1443"/>
      <c r="M70" s="1443"/>
      <c r="N70" s="1443"/>
      <c r="O70" s="1443"/>
      <c r="P70" s="1443"/>
      <c r="Q70" s="1443"/>
      <c r="R70" s="1443"/>
      <c r="S70" s="1443"/>
      <c r="T70" s="1443"/>
      <c r="U70" s="1443"/>
      <c r="V70" s="1443"/>
      <c r="W70" s="1443"/>
      <c r="X70" s="1443"/>
      <c r="Y70" s="1443"/>
      <c r="Z70" s="1436" t="s">
        <v>602</v>
      </c>
      <c r="AA70" s="1436"/>
      <c r="AB70" s="1436"/>
      <c r="AC70" s="1436"/>
      <c r="AD70" s="1436"/>
      <c r="AE70" s="1437"/>
      <c r="AG70" s="1477"/>
      <c r="AH70" s="1478"/>
      <c r="AI70" s="1478"/>
      <c r="AJ70" s="1507" t="s">
        <v>1323</v>
      </c>
      <c r="AK70" s="1508"/>
      <c r="AL70" s="1509"/>
      <c r="AM70" s="1442" t="s">
        <v>547</v>
      </c>
      <c r="AN70" s="1443"/>
      <c r="AO70" s="1443"/>
      <c r="AP70" s="1443"/>
      <c r="AQ70" s="1443"/>
      <c r="AR70" s="1443"/>
      <c r="AS70" s="1443"/>
      <c r="AT70" s="1443"/>
      <c r="AU70" s="1443"/>
      <c r="AV70" s="1443"/>
      <c r="AW70" s="1443"/>
      <c r="AX70" s="1443"/>
      <c r="AY70" s="1443"/>
      <c r="AZ70" s="1443"/>
      <c r="BA70" s="1443"/>
      <c r="BB70" s="1443"/>
      <c r="BC70" s="1443"/>
      <c r="BD70" s="1492" t="s">
        <v>602</v>
      </c>
      <c r="BE70" s="1492"/>
      <c r="BF70" s="1492"/>
      <c r="BG70" s="1492"/>
      <c r="BH70" s="1492"/>
      <c r="BI70" s="1493"/>
    </row>
    <row r="71" spans="1:61" ht="9.9499999999999993" customHeight="1">
      <c r="A71" s="1737"/>
      <c r="C71" s="1477"/>
      <c r="D71" s="1478"/>
      <c r="E71" s="1478"/>
      <c r="F71" s="1510"/>
      <c r="G71" s="1511"/>
      <c r="H71" s="1512"/>
      <c r="I71" s="1444"/>
      <c r="J71" s="1445"/>
      <c r="K71" s="1445"/>
      <c r="L71" s="1445"/>
      <c r="M71" s="1445"/>
      <c r="N71" s="1445"/>
      <c r="O71" s="1445"/>
      <c r="P71" s="1445"/>
      <c r="Q71" s="1445"/>
      <c r="R71" s="1445"/>
      <c r="S71" s="1445"/>
      <c r="T71" s="1445"/>
      <c r="U71" s="1445"/>
      <c r="V71" s="1445"/>
      <c r="W71" s="1445"/>
      <c r="X71" s="1445"/>
      <c r="Y71" s="1445"/>
      <c r="Z71" s="1438"/>
      <c r="AA71" s="1438"/>
      <c r="AB71" s="1438"/>
      <c r="AC71" s="1438"/>
      <c r="AD71" s="1438"/>
      <c r="AE71" s="1439"/>
      <c r="AG71" s="1477"/>
      <c r="AH71" s="1478"/>
      <c r="AI71" s="1478"/>
      <c r="AJ71" s="1510"/>
      <c r="AK71" s="1511"/>
      <c r="AL71" s="1512"/>
      <c r="AM71" s="1444"/>
      <c r="AN71" s="1445"/>
      <c r="AO71" s="1445"/>
      <c r="AP71" s="1445"/>
      <c r="AQ71" s="1445"/>
      <c r="AR71" s="1445"/>
      <c r="AS71" s="1445"/>
      <c r="AT71" s="1445"/>
      <c r="AU71" s="1445"/>
      <c r="AV71" s="1445"/>
      <c r="AW71" s="1445"/>
      <c r="AX71" s="1445"/>
      <c r="AY71" s="1445"/>
      <c r="AZ71" s="1445"/>
      <c r="BA71" s="1445"/>
      <c r="BB71" s="1445"/>
      <c r="BC71" s="1445"/>
      <c r="BD71" s="1492"/>
      <c r="BE71" s="1492"/>
      <c r="BF71" s="1492"/>
      <c r="BG71" s="1492"/>
      <c r="BH71" s="1492"/>
      <c r="BI71" s="1493"/>
    </row>
    <row r="72" spans="1:61" ht="9.9499999999999993" customHeight="1">
      <c r="A72" s="1737"/>
      <c r="C72" s="1477"/>
      <c r="D72" s="1478"/>
      <c r="E72" s="1478"/>
      <c r="F72" s="1513"/>
      <c r="G72" s="1514"/>
      <c r="H72" s="1515"/>
      <c r="I72" s="1446"/>
      <c r="J72" s="1447"/>
      <c r="K72" s="1447"/>
      <c r="L72" s="1447"/>
      <c r="M72" s="1447"/>
      <c r="N72" s="1447"/>
      <c r="O72" s="1447"/>
      <c r="P72" s="1447"/>
      <c r="Q72" s="1447"/>
      <c r="R72" s="1447"/>
      <c r="S72" s="1447"/>
      <c r="T72" s="1447"/>
      <c r="U72" s="1447"/>
      <c r="V72" s="1447"/>
      <c r="W72" s="1447"/>
      <c r="X72" s="1447"/>
      <c r="Y72" s="1447"/>
      <c r="Z72" s="1440"/>
      <c r="AA72" s="1440"/>
      <c r="AB72" s="1440"/>
      <c r="AC72" s="1440"/>
      <c r="AD72" s="1440"/>
      <c r="AE72" s="1441"/>
      <c r="AG72" s="1477"/>
      <c r="AH72" s="1478"/>
      <c r="AI72" s="1478"/>
      <c r="AJ72" s="1513"/>
      <c r="AK72" s="1514"/>
      <c r="AL72" s="1515"/>
      <c r="AM72" s="1446"/>
      <c r="AN72" s="1447"/>
      <c r="AO72" s="1447"/>
      <c r="AP72" s="1447"/>
      <c r="AQ72" s="1447"/>
      <c r="AR72" s="1447"/>
      <c r="AS72" s="1447"/>
      <c r="AT72" s="1447"/>
      <c r="AU72" s="1447"/>
      <c r="AV72" s="1447"/>
      <c r="AW72" s="1447"/>
      <c r="AX72" s="1447"/>
      <c r="AY72" s="1447"/>
      <c r="AZ72" s="1447"/>
      <c r="BA72" s="1447"/>
      <c r="BB72" s="1447"/>
      <c r="BC72" s="1447"/>
      <c r="BD72" s="1492"/>
      <c r="BE72" s="1492"/>
      <c r="BF72" s="1492"/>
      <c r="BG72" s="1492"/>
      <c r="BH72" s="1492"/>
      <c r="BI72" s="1493"/>
    </row>
    <row r="73" spans="1:61" ht="9.9499999999999993" customHeight="1" thickBot="1">
      <c r="A73" s="1738"/>
      <c r="C73" s="1477"/>
      <c r="D73" s="1478"/>
      <c r="E73" s="1478"/>
      <c r="F73" s="1466" t="s">
        <v>303</v>
      </c>
      <c r="G73" s="1467"/>
      <c r="H73" s="1468"/>
      <c r="I73" s="1494" t="s">
        <v>1218</v>
      </c>
      <c r="J73" s="1495"/>
      <c r="K73" s="1495"/>
      <c r="L73" s="1495"/>
      <c r="M73" s="1495"/>
      <c r="N73" s="1495"/>
      <c r="O73" s="1495"/>
      <c r="P73" s="1495"/>
      <c r="Q73" s="1495"/>
      <c r="R73" s="1495"/>
      <c r="S73" s="1495"/>
      <c r="T73" s="1495"/>
      <c r="U73" s="1495"/>
      <c r="V73" s="1495"/>
      <c r="W73" s="1495"/>
      <c r="X73" s="1495"/>
      <c r="Y73" s="1495"/>
      <c r="Z73" s="1495"/>
      <c r="AA73" s="1495"/>
      <c r="AB73" s="1495"/>
      <c r="AC73" s="1495"/>
      <c r="AD73" s="1495"/>
      <c r="AE73" s="1592"/>
      <c r="AG73" s="1477"/>
      <c r="AH73" s="1478"/>
      <c r="AI73" s="1478"/>
      <c r="AJ73" s="1466" t="s">
        <v>303</v>
      </c>
      <c r="AK73" s="1467"/>
      <c r="AL73" s="1468"/>
      <c r="AM73" s="1442" t="s">
        <v>1326</v>
      </c>
      <c r="AN73" s="1443"/>
      <c r="AO73" s="1443"/>
      <c r="AP73" s="1443"/>
      <c r="AQ73" s="1443"/>
      <c r="AR73" s="1443"/>
      <c r="AS73" s="1443"/>
      <c r="AT73" s="1443"/>
      <c r="AU73" s="1443"/>
      <c r="AV73" s="1443"/>
      <c r="AW73" s="1443"/>
      <c r="AX73" s="1443"/>
      <c r="AY73" s="1443"/>
      <c r="AZ73" s="1443"/>
      <c r="BA73" s="1443"/>
      <c r="BB73" s="1443"/>
      <c r="BC73" s="1443"/>
      <c r="BD73" s="1492"/>
      <c r="BE73" s="1492"/>
      <c r="BF73" s="1492"/>
      <c r="BG73" s="1492"/>
      <c r="BH73" s="1492"/>
      <c r="BI73" s="1493"/>
    </row>
    <row r="74" spans="1:61" ht="9.9499999999999993" customHeight="1">
      <c r="A74" s="1739"/>
      <c r="C74" s="1477"/>
      <c r="D74" s="1478"/>
      <c r="E74" s="1478"/>
      <c r="F74" s="1469"/>
      <c r="G74" s="1470"/>
      <c r="H74" s="1471"/>
      <c r="I74" s="1496"/>
      <c r="J74" s="1497"/>
      <c r="K74" s="1497"/>
      <c r="L74" s="1497"/>
      <c r="M74" s="1497"/>
      <c r="N74" s="1497"/>
      <c r="O74" s="1497"/>
      <c r="P74" s="1497"/>
      <c r="Q74" s="1497"/>
      <c r="R74" s="1497"/>
      <c r="S74" s="1497"/>
      <c r="T74" s="1497"/>
      <c r="U74" s="1497"/>
      <c r="V74" s="1497"/>
      <c r="W74" s="1497"/>
      <c r="X74" s="1497"/>
      <c r="Y74" s="1497"/>
      <c r="Z74" s="1497"/>
      <c r="AA74" s="1497"/>
      <c r="AB74" s="1497"/>
      <c r="AC74" s="1497"/>
      <c r="AD74" s="1497"/>
      <c r="AE74" s="1593"/>
      <c r="AG74" s="1477"/>
      <c r="AH74" s="1478"/>
      <c r="AI74" s="1478"/>
      <c r="AJ74" s="1469"/>
      <c r="AK74" s="1470"/>
      <c r="AL74" s="1471"/>
      <c r="AM74" s="1444"/>
      <c r="AN74" s="1445"/>
      <c r="AO74" s="1445"/>
      <c r="AP74" s="1445"/>
      <c r="AQ74" s="1445"/>
      <c r="AR74" s="1445"/>
      <c r="AS74" s="1445"/>
      <c r="AT74" s="1445"/>
      <c r="AU74" s="1445"/>
      <c r="AV74" s="1445"/>
      <c r="AW74" s="1445"/>
      <c r="AX74" s="1445"/>
      <c r="AY74" s="1445"/>
      <c r="AZ74" s="1445"/>
      <c r="BA74" s="1445"/>
      <c r="BB74" s="1445"/>
      <c r="BC74" s="1445"/>
      <c r="BD74" s="1492"/>
      <c r="BE74" s="1492"/>
      <c r="BF74" s="1492"/>
      <c r="BG74" s="1492"/>
      <c r="BH74" s="1492"/>
      <c r="BI74" s="1493"/>
    </row>
    <row r="75" spans="1:61" ht="9.9499999999999993" customHeight="1">
      <c r="A75" s="1601"/>
      <c r="C75" s="1477"/>
      <c r="D75" s="1478"/>
      <c r="E75" s="1478"/>
      <c r="F75" s="1472"/>
      <c r="G75" s="1473"/>
      <c r="H75" s="1474"/>
      <c r="I75" s="1498"/>
      <c r="J75" s="1499"/>
      <c r="K75" s="1499"/>
      <c r="L75" s="1499"/>
      <c r="M75" s="1499"/>
      <c r="N75" s="1499"/>
      <c r="O75" s="1499"/>
      <c r="P75" s="1499"/>
      <c r="Q75" s="1499"/>
      <c r="R75" s="1499"/>
      <c r="S75" s="1499"/>
      <c r="T75" s="1499"/>
      <c r="U75" s="1499"/>
      <c r="V75" s="1499"/>
      <c r="W75" s="1499"/>
      <c r="X75" s="1499"/>
      <c r="Y75" s="1499"/>
      <c r="Z75" s="1499"/>
      <c r="AA75" s="1499"/>
      <c r="AB75" s="1499"/>
      <c r="AC75" s="1499"/>
      <c r="AD75" s="1499"/>
      <c r="AE75" s="1594"/>
      <c r="AG75" s="1477"/>
      <c r="AH75" s="1478"/>
      <c r="AI75" s="1478"/>
      <c r="AJ75" s="1472"/>
      <c r="AK75" s="1473"/>
      <c r="AL75" s="1474"/>
      <c r="AM75" s="1446"/>
      <c r="AN75" s="1447"/>
      <c r="AO75" s="1447"/>
      <c r="AP75" s="1447"/>
      <c r="AQ75" s="1447"/>
      <c r="AR75" s="1447"/>
      <c r="AS75" s="1447"/>
      <c r="AT75" s="1447"/>
      <c r="AU75" s="1447"/>
      <c r="AV75" s="1447"/>
      <c r="AW75" s="1447"/>
      <c r="AX75" s="1447"/>
      <c r="AY75" s="1447"/>
      <c r="AZ75" s="1447"/>
      <c r="BA75" s="1447"/>
      <c r="BB75" s="1447"/>
      <c r="BC75" s="1447"/>
      <c r="BD75" s="1492"/>
      <c r="BE75" s="1492"/>
      <c r="BF75" s="1492"/>
      <c r="BG75" s="1492"/>
      <c r="BH75" s="1492"/>
      <c r="BI75" s="1493"/>
    </row>
    <row r="76" spans="1:61" ht="9.9499999999999993" customHeight="1">
      <c r="A76" s="1601"/>
      <c r="C76" s="1477"/>
      <c r="D76" s="1478"/>
      <c r="E76" s="1478"/>
      <c r="F76" s="1466" t="s">
        <v>303</v>
      </c>
      <c r="G76" s="1467"/>
      <c r="H76" s="1468"/>
      <c r="I76" s="1494" t="s">
        <v>538</v>
      </c>
      <c r="J76" s="1495"/>
      <c r="K76" s="1495"/>
      <c r="L76" s="1495"/>
      <c r="M76" s="1495"/>
      <c r="N76" s="1495"/>
      <c r="O76" s="1495"/>
      <c r="P76" s="1495"/>
      <c r="Q76" s="1495"/>
      <c r="R76" s="1495"/>
      <c r="S76" s="1495"/>
      <c r="T76" s="1495"/>
      <c r="U76" s="1495"/>
      <c r="V76" s="1495"/>
      <c r="W76" s="1495"/>
      <c r="X76" s="1495"/>
      <c r="Y76" s="1495"/>
      <c r="Z76" s="1595"/>
      <c r="AA76" s="1595"/>
      <c r="AB76" s="1595"/>
      <c r="AC76" s="1595"/>
      <c r="AD76" s="1595"/>
      <c r="AE76" s="1596"/>
      <c r="AG76" s="1477"/>
      <c r="AH76" s="1478"/>
      <c r="AI76" s="1478"/>
      <c r="AJ76" s="1466" t="s">
        <v>303</v>
      </c>
      <c r="AK76" s="1467"/>
      <c r="AL76" s="1468"/>
      <c r="AM76" s="1442" t="s">
        <v>539</v>
      </c>
      <c r="AN76" s="1443"/>
      <c r="AO76" s="1443"/>
      <c r="AP76" s="1443"/>
      <c r="AQ76" s="1443"/>
      <c r="AR76" s="1443"/>
      <c r="AS76" s="1443"/>
      <c r="AT76" s="1443"/>
      <c r="AU76" s="1443"/>
      <c r="AV76" s="1443"/>
      <c r="AW76" s="1443"/>
      <c r="AX76" s="1443"/>
      <c r="AY76" s="1443"/>
      <c r="AZ76" s="1443"/>
      <c r="BA76" s="1443"/>
      <c r="BB76" s="1443"/>
      <c r="BC76" s="1443"/>
      <c r="BD76" s="1475"/>
      <c r="BE76" s="1475"/>
      <c r="BF76" s="1475"/>
      <c r="BG76" s="1475"/>
      <c r="BH76" s="1475"/>
      <c r="BI76" s="1476"/>
    </row>
    <row r="77" spans="1:61" ht="9.9499999999999993" customHeight="1">
      <c r="A77" s="1601"/>
      <c r="C77" s="1477"/>
      <c r="D77" s="1478"/>
      <c r="E77" s="1478"/>
      <c r="F77" s="1469"/>
      <c r="G77" s="1470"/>
      <c r="H77" s="1471"/>
      <c r="I77" s="1496"/>
      <c r="J77" s="1497"/>
      <c r="K77" s="1497"/>
      <c r="L77" s="1497"/>
      <c r="M77" s="1497"/>
      <c r="N77" s="1497"/>
      <c r="O77" s="1497"/>
      <c r="P77" s="1497"/>
      <c r="Q77" s="1497"/>
      <c r="R77" s="1497"/>
      <c r="S77" s="1497"/>
      <c r="T77" s="1497"/>
      <c r="U77" s="1497"/>
      <c r="V77" s="1497"/>
      <c r="W77" s="1497"/>
      <c r="X77" s="1497"/>
      <c r="Y77" s="1497"/>
      <c r="Z77" s="1597"/>
      <c r="AA77" s="1597"/>
      <c r="AB77" s="1597"/>
      <c r="AC77" s="1597"/>
      <c r="AD77" s="1597"/>
      <c r="AE77" s="1598"/>
      <c r="AG77" s="1477"/>
      <c r="AH77" s="1478"/>
      <c r="AI77" s="1478"/>
      <c r="AJ77" s="1469"/>
      <c r="AK77" s="1470"/>
      <c r="AL77" s="1471"/>
      <c r="AM77" s="1444"/>
      <c r="AN77" s="1445"/>
      <c r="AO77" s="1445"/>
      <c r="AP77" s="1445"/>
      <c r="AQ77" s="1445"/>
      <c r="AR77" s="1445"/>
      <c r="AS77" s="1445"/>
      <c r="AT77" s="1445"/>
      <c r="AU77" s="1445"/>
      <c r="AV77" s="1445"/>
      <c r="AW77" s="1445"/>
      <c r="AX77" s="1445"/>
      <c r="AY77" s="1445"/>
      <c r="AZ77" s="1445"/>
      <c r="BA77" s="1445"/>
      <c r="BB77" s="1445"/>
      <c r="BC77" s="1445"/>
      <c r="BD77" s="1475"/>
      <c r="BE77" s="1475"/>
      <c r="BF77" s="1475"/>
      <c r="BG77" s="1475"/>
      <c r="BH77" s="1475"/>
      <c r="BI77" s="1476"/>
    </row>
    <row r="78" spans="1:61" ht="9.9499999999999993" customHeight="1">
      <c r="A78" s="1601">
        <v>0</v>
      </c>
      <c r="C78" s="1477"/>
      <c r="D78" s="1478"/>
      <c r="E78" s="1478"/>
      <c r="F78" s="1472"/>
      <c r="G78" s="1473"/>
      <c r="H78" s="1474"/>
      <c r="I78" s="1498"/>
      <c r="J78" s="1499"/>
      <c r="K78" s="1499"/>
      <c r="L78" s="1499"/>
      <c r="M78" s="1499"/>
      <c r="N78" s="1499"/>
      <c r="O78" s="1499"/>
      <c r="P78" s="1499"/>
      <c r="Q78" s="1499"/>
      <c r="R78" s="1499"/>
      <c r="S78" s="1499"/>
      <c r="T78" s="1499"/>
      <c r="U78" s="1499"/>
      <c r="V78" s="1499"/>
      <c r="W78" s="1499"/>
      <c r="X78" s="1499"/>
      <c r="Y78" s="1499"/>
      <c r="Z78" s="1599"/>
      <c r="AA78" s="1599"/>
      <c r="AB78" s="1599"/>
      <c r="AC78" s="1599"/>
      <c r="AD78" s="1599"/>
      <c r="AE78" s="1600"/>
      <c r="AG78" s="1477"/>
      <c r="AH78" s="1478"/>
      <c r="AI78" s="1478"/>
      <c r="AJ78" s="1472"/>
      <c r="AK78" s="1473"/>
      <c r="AL78" s="1474"/>
      <c r="AM78" s="1446"/>
      <c r="AN78" s="1447"/>
      <c r="AO78" s="1447"/>
      <c r="AP78" s="1447"/>
      <c r="AQ78" s="1447"/>
      <c r="AR78" s="1447"/>
      <c r="AS78" s="1447"/>
      <c r="AT78" s="1447"/>
      <c r="AU78" s="1447"/>
      <c r="AV78" s="1447"/>
      <c r="AW78" s="1447"/>
      <c r="AX78" s="1447"/>
      <c r="AY78" s="1447"/>
      <c r="AZ78" s="1447"/>
      <c r="BA78" s="1447"/>
      <c r="BB78" s="1447"/>
      <c r="BC78" s="1447"/>
      <c r="BD78" s="1475"/>
      <c r="BE78" s="1475"/>
      <c r="BF78" s="1475"/>
      <c r="BG78" s="1475"/>
      <c r="BH78" s="1475"/>
      <c r="BI78" s="1476"/>
    </row>
    <row r="79" spans="1:61" ht="9.9499999999999993" customHeight="1">
      <c r="A79" s="1601"/>
      <c r="C79" s="1477"/>
      <c r="D79" s="1478"/>
      <c r="E79" s="1478"/>
      <c r="F79" s="1466" t="s">
        <v>303</v>
      </c>
      <c r="G79" s="1467"/>
      <c r="H79" s="1468"/>
      <c r="I79" s="1494" t="s">
        <v>1222</v>
      </c>
      <c r="J79" s="1495"/>
      <c r="K79" s="1495"/>
      <c r="L79" s="1495"/>
      <c r="M79" s="1495"/>
      <c r="N79" s="1495"/>
      <c r="O79" s="1495"/>
      <c r="P79" s="1495"/>
      <c r="Q79" s="1495"/>
      <c r="R79" s="1495"/>
      <c r="S79" s="1495"/>
      <c r="T79" s="1495"/>
      <c r="U79" s="1495"/>
      <c r="V79" s="1495"/>
      <c r="W79" s="1495"/>
      <c r="X79" s="1495"/>
      <c r="Y79" s="1495"/>
      <c r="Z79" s="1495"/>
      <c r="AA79" s="1495"/>
      <c r="AB79" s="1495"/>
      <c r="AC79" s="1495"/>
      <c r="AD79" s="1495"/>
      <c r="AE79" s="1592"/>
      <c r="AG79" s="1477"/>
      <c r="AH79" s="1478"/>
      <c r="AI79" s="1478"/>
      <c r="AJ79" s="1466" t="s">
        <v>303</v>
      </c>
      <c r="AK79" s="1467"/>
      <c r="AL79" s="1468"/>
      <c r="AM79" s="1494" t="s">
        <v>540</v>
      </c>
      <c r="AN79" s="1495"/>
      <c r="AO79" s="1495"/>
      <c r="AP79" s="1495"/>
      <c r="AQ79" s="1495"/>
      <c r="AR79" s="1495"/>
      <c r="AS79" s="1495"/>
      <c r="AT79" s="1495"/>
      <c r="AU79" s="1495"/>
      <c r="AV79" s="1495"/>
      <c r="AW79" s="1495"/>
      <c r="AX79" s="1495"/>
      <c r="AY79" s="1495"/>
      <c r="AZ79" s="1495"/>
      <c r="BA79" s="1495"/>
      <c r="BB79" s="1495"/>
      <c r="BC79" s="1495"/>
      <c r="BD79" s="602"/>
      <c r="BE79" s="602"/>
      <c r="BF79" s="602"/>
      <c r="BG79" s="602"/>
      <c r="BH79" s="602"/>
      <c r="BI79" s="605"/>
    </row>
    <row r="80" spans="1:61" ht="9.9499999999999993" customHeight="1">
      <c r="A80" s="1601"/>
      <c r="B80" s="243"/>
      <c r="C80" s="1477"/>
      <c r="D80" s="1478"/>
      <c r="E80" s="1478"/>
      <c r="F80" s="1469"/>
      <c r="G80" s="1470"/>
      <c r="H80" s="1471"/>
      <c r="I80" s="1496"/>
      <c r="J80" s="1497"/>
      <c r="K80" s="1497"/>
      <c r="L80" s="1497"/>
      <c r="M80" s="1497"/>
      <c r="N80" s="1497"/>
      <c r="O80" s="1497"/>
      <c r="P80" s="1497"/>
      <c r="Q80" s="1497"/>
      <c r="R80" s="1497"/>
      <c r="S80" s="1497"/>
      <c r="T80" s="1497"/>
      <c r="U80" s="1497"/>
      <c r="V80" s="1497"/>
      <c r="W80" s="1497"/>
      <c r="X80" s="1497"/>
      <c r="Y80" s="1497"/>
      <c r="Z80" s="1497"/>
      <c r="AA80" s="1497"/>
      <c r="AB80" s="1497"/>
      <c r="AC80" s="1497"/>
      <c r="AD80" s="1497"/>
      <c r="AE80" s="1593"/>
      <c r="AG80" s="1477"/>
      <c r="AH80" s="1478"/>
      <c r="AI80" s="1478"/>
      <c r="AJ80" s="1469"/>
      <c r="AK80" s="1470"/>
      <c r="AL80" s="1471"/>
      <c r="AM80" s="1496"/>
      <c r="AN80" s="1497"/>
      <c r="AO80" s="1497"/>
      <c r="AP80" s="1497"/>
      <c r="AQ80" s="1497"/>
      <c r="AR80" s="1497"/>
      <c r="AS80" s="1497"/>
      <c r="AT80" s="1497"/>
      <c r="AU80" s="1497"/>
      <c r="AV80" s="1497"/>
      <c r="AW80" s="1497"/>
      <c r="AX80" s="1497"/>
      <c r="AY80" s="1497"/>
      <c r="AZ80" s="1497"/>
      <c r="BA80" s="1497"/>
      <c r="BB80" s="1497"/>
      <c r="BC80" s="1497"/>
      <c r="BD80" s="603"/>
      <c r="BE80" s="603"/>
      <c r="BF80" s="603"/>
      <c r="BG80" s="603"/>
      <c r="BH80" s="603"/>
      <c r="BI80" s="606"/>
    </row>
    <row r="81" spans="1:61" ht="9.9499999999999993" customHeight="1">
      <c r="A81" s="1601"/>
      <c r="C81" s="1477"/>
      <c r="D81" s="1478"/>
      <c r="E81" s="1478"/>
      <c r="F81" s="1472"/>
      <c r="G81" s="1473"/>
      <c r="H81" s="1474"/>
      <c r="I81" s="1498"/>
      <c r="J81" s="1499"/>
      <c r="K81" s="1499"/>
      <c r="L81" s="1499"/>
      <c r="M81" s="1499"/>
      <c r="N81" s="1499"/>
      <c r="O81" s="1499"/>
      <c r="P81" s="1499"/>
      <c r="Q81" s="1499"/>
      <c r="R81" s="1499"/>
      <c r="S81" s="1499"/>
      <c r="T81" s="1499"/>
      <c r="U81" s="1499"/>
      <c r="V81" s="1499"/>
      <c r="W81" s="1499"/>
      <c r="X81" s="1499"/>
      <c r="Y81" s="1499"/>
      <c r="Z81" s="1499"/>
      <c r="AA81" s="1499"/>
      <c r="AB81" s="1499"/>
      <c r="AC81" s="1499"/>
      <c r="AD81" s="1499"/>
      <c r="AE81" s="1594"/>
      <c r="AG81" s="1477"/>
      <c r="AH81" s="1478"/>
      <c r="AI81" s="1478"/>
      <c r="AJ81" s="1472"/>
      <c r="AK81" s="1473"/>
      <c r="AL81" s="1474"/>
      <c r="AM81" s="1498"/>
      <c r="AN81" s="1499"/>
      <c r="AO81" s="1499"/>
      <c r="AP81" s="1499"/>
      <c r="AQ81" s="1499"/>
      <c r="AR81" s="1499"/>
      <c r="AS81" s="1499"/>
      <c r="AT81" s="1499"/>
      <c r="AU81" s="1499"/>
      <c r="AV81" s="1499"/>
      <c r="AW81" s="1499"/>
      <c r="AX81" s="1499"/>
      <c r="AY81" s="1499"/>
      <c r="AZ81" s="1499"/>
      <c r="BA81" s="1499"/>
      <c r="BB81" s="1499"/>
      <c r="BC81" s="1499"/>
      <c r="BD81" s="604"/>
      <c r="BE81" s="604"/>
      <c r="BF81" s="604"/>
      <c r="BG81" s="604"/>
      <c r="BH81" s="604"/>
      <c r="BI81" s="607"/>
    </row>
    <row r="82" spans="1:61" ht="9.9499999999999993" customHeight="1">
      <c r="A82" s="1601"/>
      <c r="C82" s="1477"/>
      <c r="D82" s="1478"/>
      <c r="E82" s="1478"/>
      <c r="F82" s="1466" t="s">
        <v>303</v>
      </c>
      <c r="G82" s="1467"/>
      <c r="H82" s="1468"/>
      <c r="I82" s="1494" t="s">
        <v>1217</v>
      </c>
      <c r="J82" s="1495"/>
      <c r="K82" s="1495"/>
      <c r="L82" s="1495"/>
      <c r="M82" s="1495"/>
      <c r="N82" s="1495"/>
      <c r="O82" s="1495"/>
      <c r="P82" s="1495"/>
      <c r="Q82" s="1495"/>
      <c r="R82" s="1495"/>
      <c r="S82" s="1495"/>
      <c r="T82" s="1495"/>
      <c r="U82" s="1495"/>
      <c r="V82" s="1495"/>
      <c r="W82" s="1495"/>
      <c r="X82" s="1495"/>
      <c r="Y82" s="1495"/>
      <c r="Z82" s="1495"/>
      <c r="AA82" s="1495"/>
      <c r="AB82" s="1495"/>
      <c r="AC82" s="1495"/>
      <c r="AD82" s="1495"/>
      <c r="AE82" s="1592"/>
      <c r="AG82" s="1477"/>
      <c r="AH82" s="1478"/>
      <c r="AI82" s="1478"/>
      <c r="AJ82" s="1466" t="s">
        <v>303</v>
      </c>
      <c r="AK82" s="1467"/>
      <c r="AL82" s="1468"/>
      <c r="AM82" s="1442" t="s">
        <v>1327</v>
      </c>
      <c r="AN82" s="1443"/>
      <c r="AO82" s="1443"/>
      <c r="AP82" s="1443"/>
      <c r="AQ82" s="1443"/>
      <c r="AR82" s="1443"/>
      <c r="AS82" s="1443"/>
      <c r="AT82" s="1443"/>
      <c r="AU82" s="1443"/>
      <c r="AV82" s="1443"/>
      <c r="AW82" s="1443"/>
      <c r="AX82" s="1443"/>
      <c r="AY82" s="1443"/>
      <c r="AZ82" s="1443"/>
      <c r="BA82" s="1443"/>
      <c r="BB82" s="1443"/>
      <c r="BC82" s="1443"/>
      <c r="BD82" s="1443"/>
      <c r="BE82" s="1443"/>
      <c r="BF82" s="1443"/>
      <c r="BG82" s="1443"/>
      <c r="BH82" s="1443"/>
      <c r="BI82" s="1608"/>
    </row>
    <row r="83" spans="1:61" ht="9.9499999999999993" customHeight="1">
      <c r="A83" s="1601"/>
      <c r="C83" s="1477"/>
      <c r="D83" s="1478"/>
      <c r="E83" s="1478"/>
      <c r="F83" s="1469"/>
      <c r="G83" s="1470"/>
      <c r="H83" s="1471"/>
      <c r="I83" s="1496"/>
      <c r="J83" s="1497"/>
      <c r="K83" s="1497"/>
      <c r="L83" s="1497"/>
      <c r="M83" s="1497"/>
      <c r="N83" s="1497"/>
      <c r="O83" s="1497"/>
      <c r="P83" s="1497"/>
      <c r="Q83" s="1497"/>
      <c r="R83" s="1497"/>
      <c r="S83" s="1497"/>
      <c r="T83" s="1497"/>
      <c r="U83" s="1497"/>
      <c r="V83" s="1497"/>
      <c r="W83" s="1497"/>
      <c r="X83" s="1497"/>
      <c r="Y83" s="1497"/>
      <c r="Z83" s="1497"/>
      <c r="AA83" s="1497"/>
      <c r="AB83" s="1497"/>
      <c r="AC83" s="1497"/>
      <c r="AD83" s="1497"/>
      <c r="AE83" s="1593"/>
      <c r="AG83" s="1477"/>
      <c r="AH83" s="1478"/>
      <c r="AI83" s="1478"/>
      <c r="AJ83" s="1469"/>
      <c r="AK83" s="1470"/>
      <c r="AL83" s="1471"/>
      <c r="AM83" s="1444"/>
      <c r="AN83" s="1445"/>
      <c r="AO83" s="1445"/>
      <c r="AP83" s="1445"/>
      <c r="AQ83" s="1445"/>
      <c r="AR83" s="1445"/>
      <c r="AS83" s="1445"/>
      <c r="AT83" s="1445"/>
      <c r="AU83" s="1445"/>
      <c r="AV83" s="1445"/>
      <c r="AW83" s="1445"/>
      <c r="AX83" s="1445"/>
      <c r="AY83" s="1445"/>
      <c r="AZ83" s="1445"/>
      <c r="BA83" s="1445"/>
      <c r="BB83" s="1445"/>
      <c r="BC83" s="1445"/>
      <c r="BD83" s="1445"/>
      <c r="BE83" s="1445"/>
      <c r="BF83" s="1445"/>
      <c r="BG83" s="1445"/>
      <c r="BH83" s="1445"/>
      <c r="BI83" s="1609"/>
    </row>
    <row r="84" spans="1:61" s="244" customFormat="1" ht="9.9499999999999993" customHeight="1">
      <c r="A84" s="1601"/>
      <c r="C84" s="1477"/>
      <c r="D84" s="1478"/>
      <c r="E84" s="1478"/>
      <c r="F84" s="1472"/>
      <c r="G84" s="1473"/>
      <c r="H84" s="1474"/>
      <c r="I84" s="1498"/>
      <c r="J84" s="1499"/>
      <c r="K84" s="1499"/>
      <c r="L84" s="1499"/>
      <c r="M84" s="1499"/>
      <c r="N84" s="1499"/>
      <c r="O84" s="1499"/>
      <c r="P84" s="1499"/>
      <c r="Q84" s="1499"/>
      <c r="R84" s="1499"/>
      <c r="S84" s="1499"/>
      <c r="T84" s="1499"/>
      <c r="U84" s="1499"/>
      <c r="V84" s="1499"/>
      <c r="W84" s="1499"/>
      <c r="X84" s="1499"/>
      <c r="Y84" s="1499"/>
      <c r="Z84" s="1499"/>
      <c r="AA84" s="1499"/>
      <c r="AB84" s="1499"/>
      <c r="AC84" s="1499"/>
      <c r="AD84" s="1499"/>
      <c r="AE84" s="1594"/>
      <c r="AF84" s="237"/>
      <c r="AG84" s="1477"/>
      <c r="AH84" s="1478"/>
      <c r="AI84" s="1478"/>
      <c r="AJ84" s="1472"/>
      <c r="AK84" s="1473"/>
      <c r="AL84" s="1474"/>
      <c r="AM84" s="1446"/>
      <c r="AN84" s="1447"/>
      <c r="AO84" s="1447"/>
      <c r="AP84" s="1447"/>
      <c r="AQ84" s="1447"/>
      <c r="AR84" s="1447"/>
      <c r="AS84" s="1447"/>
      <c r="AT84" s="1447"/>
      <c r="AU84" s="1447"/>
      <c r="AV84" s="1447"/>
      <c r="AW84" s="1447"/>
      <c r="AX84" s="1447"/>
      <c r="AY84" s="1447"/>
      <c r="AZ84" s="1447"/>
      <c r="BA84" s="1447"/>
      <c r="BB84" s="1447"/>
      <c r="BC84" s="1447"/>
      <c r="BD84" s="1447"/>
      <c r="BE84" s="1447"/>
      <c r="BF84" s="1447"/>
      <c r="BG84" s="1447"/>
      <c r="BH84" s="1447"/>
      <c r="BI84" s="1610"/>
    </row>
    <row r="85" spans="1:61" s="244" customFormat="1" ht="9.9499999999999993" customHeight="1">
      <c r="A85" s="1601"/>
      <c r="C85" s="1477"/>
      <c r="D85" s="1478"/>
      <c r="E85" s="1478"/>
      <c r="F85" s="1507" t="str">
        <f>IF(F67="○","○",IF(F67="△","","◎"))</f>
        <v>○</v>
      </c>
      <c r="G85" s="1508"/>
      <c r="H85" s="1509"/>
      <c r="I85" s="1494" t="str">
        <f>IF(F85="","","許可、認可又は登録等の証明書等")</f>
        <v>許可、認可又は登録等の証明書等</v>
      </c>
      <c r="J85" s="1495"/>
      <c r="K85" s="1495"/>
      <c r="L85" s="1495"/>
      <c r="M85" s="1495"/>
      <c r="N85" s="1495"/>
      <c r="O85" s="1495"/>
      <c r="P85" s="1495"/>
      <c r="Q85" s="1495"/>
      <c r="R85" s="1495"/>
      <c r="S85" s="1495"/>
      <c r="T85" s="1495"/>
      <c r="U85" s="1495"/>
      <c r="V85" s="1495"/>
      <c r="W85" s="1495"/>
      <c r="X85" s="1495"/>
      <c r="Y85" s="1495"/>
      <c r="Z85" s="596"/>
      <c r="AA85" s="596"/>
      <c r="AB85" s="596"/>
      <c r="AC85" s="596"/>
      <c r="AD85" s="596"/>
      <c r="AE85" s="597"/>
      <c r="AF85" s="237"/>
      <c r="AG85" s="1477"/>
      <c r="AH85" s="1478"/>
      <c r="AI85" s="1478"/>
      <c r="AJ85" s="1507" t="str">
        <f>IF(AJ67="○","○",IF(AJ67="△","","◎"))</f>
        <v>○</v>
      </c>
      <c r="AK85" s="1508"/>
      <c r="AL85" s="1509"/>
      <c r="AM85" s="1494" t="str">
        <f>IF(AJ85="","","許可、認可又は登録等の証明書等")</f>
        <v>許可、認可又は登録等の証明書等</v>
      </c>
      <c r="AN85" s="1495"/>
      <c r="AO85" s="1495"/>
      <c r="AP85" s="1495"/>
      <c r="AQ85" s="1495"/>
      <c r="AR85" s="1495"/>
      <c r="AS85" s="1495"/>
      <c r="AT85" s="1495"/>
      <c r="AU85" s="1495"/>
      <c r="AV85" s="1495"/>
      <c r="AW85" s="1495"/>
      <c r="AX85" s="1495"/>
      <c r="AY85" s="1495"/>
      <c r="AZ85" s="1495"/>
      <c r="BA85" s="1495"/>
      <c r="BB85" s="1495"/>
      <c r="BC85" s="1495"/>
      <c r="BD85" s="602"/>
      <c r="BE85" s="602"/>
      <c r="BF85" s="602"/>
      <c r="BG85" s="602"/>
      <c r="BH85" s="602"/>
      <c r="BI85" s="605"/>
    </row>
    <row r="86" spans="1:61" s="244" customFormat="1" ht="9.9499999999999993" customHeight="1">
      <c r="A86" s="1601"/>
      <c r="C86" s="1477"/>
      <c r="D86" s="1478"/>
      <c r="E86" s="1478"/>
      <c r="F86" s="1510"/>
      <c r="G86" s="1511"/>
      <c r="H86" s="1512"/>
      <c r="I86" s="1496"/>
      <c r="J86" s="1497"/>
      <c r="K86" s="1497"/>
      <c r="L86" s="1497"/>
      <c r="M86" s="1497"/>
      <c r="N86" s="1497"/>
      <c r="O86" s="1497"/>
      <c r="P86" s="1497"/>
      <c r="Q86" s="1497"/>
      <c r="R86" s="1497"/>
      <c r="S86" s="1497"/>
      <c r="T86" s="1497"/>
      <c r="U86" s="1497"/>
      <c r="V86" s="1497"/>
      <c r="W86" s="1497"/>
      <c r="X86" s="1497"/>
      <c r="Y86" s="1497"/>
      <c r="Z86" s="598"/>
      <c r="AA86" s="598"/>
      <c r="AB86" s="598"/>
      <c r="AC86" s="598"/>
      <c r="AD86" s="598"/>
      <c r="AE86" s="599"/>
      <c r="AF86" s="237"/>
      <c r="AG86" s="1477"/>
      <c r="AH86" s="1478"/>
      <c r="AI86" s="1478"/>
      <c r="AJ86" s="1510"/>
      <c r="AK86" s="1511"/>
      <c r="AL86" s="1512"/>
      <c r="AM86" s="1496"/>
      <c r="AN86" s="1497"/>
      <c r="AO86" s="1497"/>
      <c r="AP86" s="1497"/>
      <c r="AQ86" s="1497"/>
      <c r="AR86" s="1497"/>
      <c r="AS86" s="1497"/>
      <c r="AT86" s="1497"/>
      <c r="AU86" s="1497"/>
      <c r="AV86" s="1497"/>
      <c r="AW86" s="1497"/>
      <c r="AX86" s="1497"/>
      <c r="AY86" s="1497"/>
      <c r="AZ86" s="1497"/>
      <c r="BA86" s="1497"/>
      <c r="BB86" s="1497"/>
      <c r="BC86" s="1497"/>
      <c r="BD86" s="603"/>
      <c r="BE86" s="603"/>
      <c r="BF86" s="603"/>
      <c r="BG86" s="603"/>
      <c r="BH86" s="603"/>
      <c r="BI86" s="606"/>
    </row>
    <row r="87" spans="1:61" s="244" customFormat="1" ht="9.9499999999999993" customHeight="1">
      <c r="A87" s="1601"/>
      <c r="C87" s="1477"/>
      <c r="D87" s="1478"/>
      <c r="E87" s="1478"/>
      <c r="F87" s="1513"/>
      <c r="G87" s="1514"/>
      <c r="H87" s="1515"/>
      <c r="I87" s="1498"/>
      <c r="J87" s="1499"/>
      <c r="K87" s="1499"/>
      <c r="L87" s="1499"/>
      <c r="M87" s="1499"/>
      <c r="N87" s="1499"/>
      <c r="O87" s="1499"/>
      <c r="P87" s="1499"/>
      <c r="Q87" s="1499"/>
      <c r="R87" s="1499"/>
      <c r="S87" s="1499"/>
      <c r="T87" s="1499"/>
      <c r="U87" s="1499"/>
      <c r="V87" s="1499"/>
      <c r="W87" s="1499"/>
      <c r="X87" s="1499"/>
      <c r="Y87" s="1499"/>
      <c r="Z87" s="600"/>
      <c r="AA87" s="600"/>
      <c r="AB87" s="600"/>
      <c r="AC87" s="600"/>
      <c r="AD87" s="600"/>
      <c r="AE87" s="601"/>
      <c r="AF87" s="237"/>
      <c r="AG87" s="1477"/>
      <c r="AH87" s="1478"/>
      <c r="AI87" s="1478"/>
      <c r="AJ87" s="1513"/>
      <c r="AK87" s="1514"/>
      <c r="AL87" s="1515"/>
      <c r="AM87" s="1498"/>
      <c r="AN87" s="1499"/>
      <c r="AO87" s="1499"/>
      <c r="AP87" s="1499"/>
      <c r="AQ87" s="1499"/>
      <c r="AR87" s="1499"/>
      <c r="AS87" s="1499"/>
      <c r="AT87" s="1499"/>
      <c r="AU87" s="1499"/>
      <c r="AV87" s="1499"/>
      <c r="AW87" s="1499"/>
      <c r="AX87" s="1499"/>
      <c r="AY87" s="1499"/>
      <c r="AZ87" s="1499"/>
      <c r="BA87" s="1499"/>
      <c r="BB87" s="1499"/>
      <c r="BC87" s="1499"/>
      <c r="BD87" s="604"/>
      <c r="BE87" s="604"/>
      <c r="BF87" s="604"/>
      <c r="BG87" s="604"/>
      <c r="BH87" s="604"/>
      <c r="BI87" s="607"/>
    </row>
    <row r="88" spans="1:61" s="244" customFormat="1" ht="9.9499999999999993" customHeight="1">
      <c r="A88" s="1601"/>
      <c r="C88" s="1477"/>
      <c r="D88" s="1478"/>
      <c r="E88" s="1478"/>
      <c r="F88" s="1466" t="s">
        <v>303</v>
      </c>
      <c r="G88" s="1467"/>
      <c r="H88" s="1468"/>
      <c r="I88" s="1494" t="s">
        <v>597</v>
      </c>
      <c r="J88" s="1495"/>
      <c r="K88" s="1495"/>
      <c r="L88" s="1495"/>
      <c r="M88" s="1495"/>
      <c r="N88" s="1495"/>
      <c r="O88" s="1495"/>
      <c r="P88" s="1495"/>
      <c r="Q88" s="1495"/>
      <c r="R88" s="1495"/>
      <c r="S88" s="1495"/>
      <c r="T88" s="1495"/>
      <c r="U88" s="1495"/>
      <c r="V88" s="1495"/>
      <c r="W88" s="1495"/>
      <c r="X88" s="1495"/>
      <c r="Y88" s="1495"/>
      <c r="Z88" s="602"/>
      <c r="AA88" s="602"/>
      <c r="AB88" s="602"/>
      <c r="AC88" s="602"/>
      <c r="AD88" s="602"/>
      <c r="AE88" s="605"/>
      <c r="AF88" s="237"/>
      <c r="AG88" s="1477"/>
      <c r="AH88" s="1478"/>
      <c r="AI88" s="1478"/>
      <c r="AJ88" s="1466" t="s">
        <v>303</v>
      </c>
      <c r="AK88" s="1467"/>
      <c r="AL88" s="1468"/>
      <c r="AM88" s="1494" t="s">
        <v>598</v>
      </c>
      <c r="AN88" s="1495"/>
      <c r="AO88" s="1495"/>
      <c r="AP88" s="1495"/>
      <c r="AQ88" s="1495"/>
      <c r="AR88" s="1495"/>
      <c r="AS88" s="1495"/>
      <c r="AT88" s="1495"/>
      <c r="AU88" s="1495"/>
      <c r="AV88" s="1495"/>
      <c r="AW88" s="1495"/>
      <c r="AX88" s="1495"/>
      <c r="AY88" s="1495"/>
      <c r="AZ88" s="1495"/>
      <c r="BA88" s="1495"/>
      <c r="BB88" s="1495"/>
      <c r="BC88" s="1495"/>
      <c r="BD88" s="602"/>
      <c r="BE88" s="602"/>
      <c r="BF88" s="602"/>
      <c r="BG88" s="602"/>
      <c r="BH88" s="602"/>
      <c r="BI88" s="605"/>
    </row>
    <row r="89" spans="1:61" s="244" customFormat="1" ht="9.9499999999999993" customHeight="1">
      <c r="A89" s="1601"/>
      <c r="C89" s="1477"/>
      <c r="D89" s="1478"/>
      <c r="E89" s="1478"/>
      <c r="F89" s="1469"/>
      <c r="G89" s="1470"/>
      <c r="H89" s="1471"/>
      <c r="I89" s="1496"/>
      <c r="J89" s="1497"/>
      <c r="K89" s="1497"/>
      <c r="L89" s="1497"/>
      <c r="M89" s="1497"/>
      <c r="N89" s="1497"/>
      <c r="O89" s="1497"/>
      <c r="P89" s="1497"/>
      <c r="Q89" s="1497"/>
      <c r="R89" s="1497"/>
      <c r="S89" s="1497"/>
      <c r="T89" s="1497"/>
      <c r="U89" s="1497"/>
      <c r="V89" s="1497"/>
      <c r="W89" s="1497"/>
      <c r="X89" s="1497"/>
      <c r="Y89" s="1497"/>
      <c r="Z89" s="603"/>
      <c r="AA89" s="603"/>
      <c r="AB89" s="603"/>
      <c r="AC89" s="603"/>
      <c r="AD89" s="603"/>
      <c r="AE89" s="606"/>
      <c r="AF89" s="237"/>
      <c r="AG89" s="1477"/>
      <c r="AH89" s="1478"/>
      <c r="AI89" s="1478"/>
      <c r="AJ89" s="1469"/>
      <c r="AK89" s="1470"/>
      <c r="AL89" s="1471"/>
      <c r="AM89" s="1496"/>
      <c r="AN89" s="1497"/>
      <c r="AO89" s="1497"/>
      <c r="AP89" s="1497"/>
      <c r="AQ89" s="1497"/>
      <c r="AR89" s="1497"/>
      <c r="AS89" s="1497"/>
      <c r="AT89" s="1497"/>
      <c r="AU89" s="1497"/>
      <c r="AV89" s="1497"/>
      <c r="AW89" s="1497"/>
      <c r="AX89" s="1497"/>
      <c r="AY89" s="1497"/>
      <c r="AZ89" s="1497"/>
      <c r="BA89" s="1497"/>
      <c r="BB89" s="1497"/>
      <c r="BC89" s="1497"/>
      <c r="BD89" s="603"/>
      <c r="BE89" s="603"/>
      <c r="BF89" s="603"/>
      <c r="BG89" s="603"/>
      <c r="BH89" s="603"/>
      <c r="BI89" s="606"/>
    </row>
    <row r="90" spans="1:61" s="244" customFormat="1" ht="9.9499999999999993" customHeight="1">
      <c r="A90" s="1601"/>
      <c r="C90" s="1477"/>
      <c r="D90" s="1478"/>
      <c r="E90" s="1478"/>
      <c r="F90" s="1472"/>
      <c r="G90" s="1473"/>
      <c r="H90" s="1474"/>
      <c r="I90" s="1498"/>
      <c r="J90" s="1499"/>
      <c r="K90" s="1499"/>
      <c r="L90" s="1499"/>
      <c r="M90" s="1499"/>
      <c r="N90" s="1499"/>
      <c r="O90" s="1499"/>
      <c r="P90" s="1499"/>
      <c r="Q90" s="1499"/>
      <c r="R90" s="1499"/>
      <c r="S90" s="1499"/>
      <c r="T90" s="1499"/>
      <c r="U90" s="1499"/>
      <c r="V90" s="1499"/>
      <c r="W90" s="1499"/>
      <c r="X90" s="1499"/>
      <c r="Y90" s="1499"/>
      <c r="Z90" s="604"/>
      <c r="AA90" s="604"/>
      <c r="AB90" s="604"/>
      <c r="AC90" s="604"/>
      <c r="AD90" s="604"/>
      <c r="AE90" s="607"/>
      <c r="AF90" s="237"/>
      <c r="AG90" s="1477"/>
      <c r="AH90" s="1478"/>
      <c r="AI90" s="1478"/>
      <c r="AJ90" s="1472"/>
      <c r="AK90" s="1473"/>
      <c r="AL90" s="1474"/>
      <c r="AM90" s="1498"/>
      <c r="AN90" s="1499"/>
      <c r="AO90" s="1499"/>
      <c r="AP90" s="1499"/>
      <c r="AQ90" s="1499"/>
      <c r="AR90" s="1499"/>
      <c r="AS90" s="1499"/>
      <c r="AT90" s="1499"/>
      <c r="AU90" s="1499"/>
      <c r="AV90" s="1499"/>
      <c r="AW90" s="1499"/>
      <c r="AX90" s="1499"/>
      <c r="AY90" s="1499"/>
      <c r="AZ90" s="1499"/>
      <c r="BA90" s="1499"/>
      <c r="BB90" s="1499"/>
      <c r="BC90" s="1499"/>
      <c r="BD90" s="604"/>
      <c r="BE90" s="604"/>
      <c r="BF90" s="604"/>
      <c r="BG90" s="604"/>
      <c r="BH90" s="604"/>
      <c r="BI90" s="607"/>
    </row>
    <row r="91" spans="1:61" s="244" customFormat="1" ht="9.9499999999999993" customHeight="1">
      <c r="A91" s="1601"/>
      <c r="C91" s="1477"/>
      <c r="D91" s="1478"/>
      <c r="E91" s="1478"/>
      <c r="F91" s="1507" t="str">
        <f>IF(OR(入力シート!$L$119="1",入力シート!$L$147="1"),"◎","○")</f>
        <v>○</v>
      </c>
      <c r="G91" s="1508"/>
      <c r="H91" s="1509"/>
      <c r="I91" s="1494" t="s">
        <v>541</v>
      </c>
      <c r="J91" s="1495"/>
      <c r="K91" s="1495"/>
      <c r="L91" s="1495"/>
      <c r="M91" s="1495"/>
      <c r="N91" s="1495"/>
      <c r="O91" s="1495"/>
      <c r="P91" s="1495"/>
      <c r="Q91" s="1495"/>
      <c r="R91" s="1495"/>
      <c r="S91" s="1495"/>
      <c r="T91" s="1495"/>
      <c r="U91" s="1495"/>
      <c r="V91" s="1495"/>
      <c r="W91" s="1495"/>
      <c r="X91" s="1495"/>
      <c r="Y91" s="1495"/>
      <c r="Z91" s="1595"/>
      <c r="AA91" s="1595"/>
      <c r="AB91" s="1595"/>
      <c r="AC91" s="1595"/>
      <c r="AD91" s="1595"/>
      <c r="AE91" s="1596"/>
      <c r="AF91" s="237"/>
      <c r="AG91" s="1477"/>
      <c r="AH91" s="1478"/>
      <c r="AI91" s="1478"/>
      <c r="AJ91" s="1507" t="str">
        <f>IF(OR(入力シート!$L$119="1",入力シート!$L$147="1"),"◎","○")</f>
        <v>○</v>
      </c>
      <c r="AK91" s="1508"/>
      <c r="AL91" s="1509"/>
      <c r="AM91" s="1494" t="s">
        <v>541</v>
      </c>
      <c r="AN91" s="1495"/>
      <c r="AO91" s="1495"/>
      <c r="AP91" s="1495"/>
      <c r="AQ91" s="1495"/>
      <c r="AR91" s="1495"/>
      <c r="AS91" s="1495"/>
      <c r="AT91" s="1495"/>
      <c r="AU91" s="1495"/>
      <c r="AV91" s="1495"/>
      <c r="AW91" s="1495"/>
      <c r="AX91" s="1495"/>
      <c r="AY91" s="1495"/>
      <c r="AZ91" s="1495"/>
      <c r="BA91" s="1495"/>
      <c r="BB91" s="1495"/>
      <c r="BC91" s="1495"/>
      <c r="BD91" s="1475"/>
      <c r="BE91" s="1475"/>
      <c r="BF91" s="1475"/>
      <c r="BG91" s="1475"/>
      <c r="BH91" s="1475"/>
      <c r="BI91" s="1476"/>
    </row>
    <row r="92" spans="1:61" s="244" customFormat="1" ht="9.9499999999999993" customHeight="1">
      <c r="A92" s="1601"/>
      <c r="C92" s="1477"/>
      <c r="D92" s="1478"/>
      <c r="E92" s="1478"/>
      <c r="F92" s="1510"/>
      <c r="G92" s="1511"/>
      <c r="H92" s="1512"/>
      <c r="I92" s="1496"/>
      <c r="J92" s="1497"/>
      <c r="K92" s="1497"/>
      <c r="L92" s="1497"/>
      <c r="M92" s="1497"/>
      <c r="N92" s="1497"/>
      <c r="O92" s="1497"/>
      <c r="P92" s="1497"/>
      <c r="Q92" s="1497"/>
      <c r="R92" s="1497"/>
      <c r="S92" s="1497"/>
      <c r="T92" s="1497"/>
      <c r="U92" s="1497"/>
      <c r="V92" s="1497"/>
      <c r="W92" s="1497"/>
      <c r="X92" s="1497"/>
      <c r="Y92" s="1497"/>
      <c r="Z92" s="1597"/>
      <c r="AA92" s="1597"/>
      <c r="AB92" s="1597"/>
      <c r="AC92" s="1597"/>
      <c r="AD92" s="1597"/>
      <c r="AE92" s="1598"/>
      <c r="AF92" s="237"/>
      <c r="AG92" s="1477"/>
      <c r="AH92" s="1478"/>
      <c r="AI92" s="1478"/>
      <c r="AJ92" s="1510"/>
      <c r="AK92" s="1511"/>
      <c r="AL92" s="1512"/>
      <c r="AM92" s="1496"/>
      <c r="AN92" s="1497"/>
      <c r="AO92" s="1497"/>
      <c r="AP92" s="1497"/>
      <c r="AQ92" s="1497"/>
      <c r="AR92" s="1497"/>
      <c r="AS92" s="1497"/>
      <c r="AT92" s="1497"/>
      <c r="AU92" s="1497"/>
      <c r="AV92" s="1497"/>
      <c r="AW92" s="1497"/>
      <c r="AX92" s="1497"/>
      <c r="AY92" s="1497"/>
      <c r="AZ92" s="1497"/>
      <c r="BA92" s="1497"/>
      <c r="BB92" s="1497"/>
      <c r="BC92" s="1497"/>
      <c r="BD92" s="1475"/>
      <c r="BE92" s="1475"/>
      <c r="BF92" s="1475"/>
      <c r="BG92" s="1475"/>
      <c r="BH92" s="1475"/>
      <c r="BI92" s="1476"/>
    </row>
    <row r="93" spans="1:61" s="244" customFormat="1" ht="9.9499999999999993" customHeight="1">
      <c r="A93" s="1601"/>
      <c r="C93" s="1477"/>
      <c r="D93" s="1478"/>
      <c r="E93" s="1478"/>
      <c r="F93" s="1513"/>
      <c r="G93" s="1514"/>
      <c r="H93" s="1515"/>
      <c r="I93" s="1498"/>
      <c r="J93" s="1499"/>
      <c r="K93" s="1499"/>
      <c r="L93" s="1499"/>
      <c r="M93" s="1499"/>
      <c r="N93" s="1499"/>
      <c r="O93" s="1499"/>
      <c r="P93" s="1499"/>
      <c r="Q93" s="1499"/>
      <c r="R93" s="1499"/>
      <c r="S93" s="1499"/>
      <c r="T93" s="1499"/>
      <c r="U93" s="1499"/>
      <c r="V93" s="1499"/>
      <c r="W93" s="1499"/>
      <c r="X93" s="1499"/>
      <c r="Y93" s="1499"/>
      <c r="Z93" s="1599"/>
      <c r="AA93" s="1599"/>
      <c r="AB93" s="1599"/>
      <c r="AC93" s="1599"/>
      <c r="AD93" s="1599"/>
      <c r="AE93" s="1600"/>
      <c r="AF93" s="237"/>
      <c r="AG93" s="1477"/>
      <c r="AH93" s="1478"/>
      <c r="AI93" s="1478"/>
      <c r="AJ93" s="1513"/>
      <c r="AK93" s="1514"/>
      <c r="AL93" s="1515"/>
      <c r="AM93" s="1498"/>
      <c r="AN93" s="1499"/>
      <c r="AO93" s="1499"/>
      <c r="AP93" s="1499"/>
      <c r="AQ93" s="1499"/>
      <c r="AR93" s="1499"/>
      <c r="AS93" s="1499"/>
      <c r="AT93" s="1499"/>
      <c r="AU93" s="1499"/>
      <c r="AV93" s="1499"/>
      <c r="AW93" s="1499"/>
      <c r="AX93" s="1499"/>
      <c r="AY93" s="1499"/>
      <c r="AZ93" s="1499"/>
      <c r="BA93" s="1499"/>
      <c r="BB93" s="1499"/>
      <c r="BC93" s="1499"/>
      <c r="BD93" s="1475"/>
      <c r="BE93" s="1475"/>
      <c r="BF93" s="1475"/>
      <c r="BG93" s="1475"/>
      <c r="BH93" s="1475"/>
      <c r="BI93" s="1476"/>
    </row>
    <row r="94" spans="1:61" s="244" customFormat="1" ht="9.9499999999999993" customHeight="1">
      <c r="A94" s="1601"/>
      <c r="C94" s="1477"/>
      <c r="D94" s="1478"/>
      <c r="E94" s="1478"/>
      <c r="F94" s="1507" t="s">
        <v>304</v>
      </c>
      <c r="G94" s="1508"/>
      <c r="H94" s="1509"/>
      <c r="I94" s="1494" t="s">
        <v>83</v>
      </c>
      <c r="J94" s="1495"/>
      <c r="K94" s="1495"/>
      <c r="L94" s="1495"/>
      <c r="M94" s="1495"/>
      <c r="N94" s="1495"/>
      <c r="O94" s="1495"/>
      <c r="P94" s="1495"/>
      <c r="Q94" s="1495"/>
      <c r="R94" s="1495"/>
      <c r="S94" s="1495"/>
      <c r="T94" s="1495"/>
      <c r="U94" s="1495"/>
      <c r="V94" s="1495"/>
      <c r="W94" s="1495"/>
      <c r="X94" s="1495"/>
      <c r="Y94" s="1495"/>
      <c r="Z94" s="1595"/>
      <c r="AA94" s="1595"/>
      <c r="AB94" s="1595"/>
      <c r="AC94" s="1595"/>
      <c r="AD94" s="1595"/>
      <c r="AE94" s="1596"/>
      <c r="AF94" s="237"/>
      <c r="AG94" s="1477"/>
      <c r="AH94" s="1478"/>
      <c r="AI94" s="1478"/>
      <c r="AJ94" s="1507" t="str">
        <f>IF(入力シート!$L$18="","△※",IF(AND(OR(入力シート!$B$232="〇",入力シート!$B$243="〇",入力シート!$B$247="〇"),OR(入力シート!$X$381="１．該当する",入力シート!$X$382="１．該当する")),"◎",""))</f>
        <v>△※</v>
      </c>
      <c r="AK94" s="1508"/>
      <c r="AL94" s="1509"/>
      <c r="AM94" s="1611" t="str">
        <f>IF(AJ94="","","ＩＳＯ認証取得登録証明書等")</f>
        <v>ＩＳＯ認証取得登録証明書等</v>
      </c>
      <c r="AN94" s="1612"/>
      <c r="AO94" s="1612"/>
      <c r="AP94" s="1612"/>
      <c r="AQ94" s="1612"/>
      <c r="AR94" s="1612"/>
      <c r="AS94" s="1612"/>
      <c r="AT94" s="1612"/>
      <c r="AU94" s="1612"/>
      <c r="AV94" s="1612"/>
      <c r="AW94" s="1612"/>
      <c r="AX94" s="1612"/>
      <c r="AY94" s="1612"/>
      <c r="AZ94" s="1612"/>
      <c r="BA94" s="1612"/>
      <c r="BB94" s="1612"/>
      <c r="BC94" s="1612"/>
      <c r="BD94" s="1612"/>
      <c r="BE94" s="1612"/>
      <c r="BF94" s="1612"/>
      <c r="BG94" s="1612"/>
      <c r="BH94" s="1612"/>
      <c r="BI94" s="1613"/>
    </row>
    <row r="95" spans="1:61" s="244" customFormat="1" ht="9.9499999999999993" customHeight="1">
      <c r="A95" s="1601"/>
      <c r="C95" s="1477"/>
      <c r="D95" s="1478"/>
      <c r="E95" s="1478"/>
      <c r="F95" s="1510"/>
      <c r="G95" s="1511"/>
      <c r="H95" s="1512"/>
      <c r="I95" s="1496"/>
      <c r="J95" s="1497"/>
      <c r="K95" s="1497"/>
      <c r="L95" s="1497"/>
      <c r="M95" s="1497"/>
      <c r="N95" s="1497"/>
      <c r="O95" s="1497"/>
      <c r="P95" s="1497"/>
      <c r="Q95" s="1497"/>
      <c r="R95" s="1497"/>
      <c r="S95" s="1497"/>
      <c r="T95" s="1497"/>
      <c r="U95" s="1497"/>
      <c r="V95" s="1497"/>
      <c r="W95" s="1497"/>
      <c r="X95" s="1497"/>
      <c r="Y95" s="1497"/>
      <c r="Z95" s="1597"/>
      <c r="AA95" s="1597"/>
      <c r="AB95" s="1597"/>
      <c r="AC95" s="1597"/>
      <c r="AD95" s="1597"/>
      <c r="AE95" s="1598"/>
      <c r="AF95" s="237"/>
      <c r="AG95" s="1477"/>
      <c r="AH95" s="1478"/>
      <c r="AI95" s="1478"/>
      <c r="AJ95" s="1510"/>
      <c r="AK95" s="1511"/>
      <c r="AL95" s="1512"/>
      <c r="AM95" s="1614"/>
      <c r="AN95" s="1615"/>
      <c r="AO95" s="1615"/>
      <c r="AP95" s="1615"/>
      <c r="AQ95" s="1615"/>
      <c r="AR95" s="1615"/>
      <c r="AS95" s="1615"/>
      <c r="AT95" s="1615"/>
      <c r="AU95" s="1615"/>
      <c r="AV95" s="1615"/>
      <c r="AW95" s="1615"/>
      <c r="AX95" s="1615"/>
      <c r="AY95" s="1615"/>
      <c r="AZ95" s="1615"/>
      <c r="BA95" s="1615"/>
      <c r="BB95" s="1615"/>
      <c r="BC95" s="1615"/>
      <c r="BD95" s="1615"/>
      <c r="BE95" s="1615"/>
      <c r="BF95" s="1615"/>
      <c r="BG95" s="1615"/>
      <c r="BH95" s="1615"/>
      <c r="BI95" s="1616"/>
    </row>
    <row r="96" spans="1:61" s="244" customFormat="1" ht="9.9499999999999993" customHeight="1">
      <c r="A96" s="1601"/>
      <c r="C96" s="1477"/>
      <c r="D96" s="1478"/>
      <c r="E96" s="1478"/>
      <c r="F96" s="1513"/>
      <c r="G96" s="1514"/>
      <c r="H96" s="1515"/>
      <c r="I96" s="1498"/>
      <c r="J96" s="1499"/>
      <c r="K96" s="1499"/>
      <c r="L96" s="1499"/>
      <c r="M96" s="1499"/>
      <c r="N96" s="1499"/>
      <c r="O96" s="1499"/>
      <c r="P96" s="1499"/>
      <c r="Q96" s="1499"/>
      <c r="R96" s="1499"/>
      <c r="S96" s="1499"/>
      <c r="T96" s="1499"/>
      <c r="U96" s="1499"/>
      <c r="V96" s="1499"/>
      <c r="W96" s="1499"/>
      <c r="X96" s="1499"/>
      <c r="Y96" s="1499"/>
      <c r="Z96" s="1599"/>
      <c r="AA96" s="1599"/>
      <c r="AB96" s="1599"/>
      <c r="AC96" s="1599"/>
      <c r="AD96" s="1599"/>
      <c r="AE96" s="1600"/>
      <c r="AF96" s="237"/>
      <c r="AG96" s="1477"/>
      <c r="AH96" s="1478"/>
      <c r="AI96" s="1478"/>
      <c r="AJ96" s="1513"/>
      <c r="AK96" s="1514"/>
      <c r="AL96" s="1515"/>
      <c r="AM96" s="1617"/>
      <c r="AN96" s="1618"/>
      <c r="AO96" s="1618"/>
      <c r="AP96" s="1618"/>
      <c r="AQ96" s="1618"/>
      <c r="AR96" s="1618"/>
      <c r="AS96" s="1618"/>
      <c r="AT96" s="1618"/>
      <c r="AU96" s="1618"/>
      <c r="AV96" s="1618"/>
      <c r="AW96" s="1618"/>
      <c r="AX96" s="1618"/>
      <c r="AY96" s="1618"/>
      <c r="AZ96" s="1618"/>
      <c r="BA96" s="1618"/>
      <c r="BB96" s="1618"/>
      <c r="BC96" s="1618"/>
      <c r="BD96" s="1618"/>
      <c r="BE96" s="1618"/>
      <c r="BF96" s="1618"/>
      <c r="BG96" s="1618"/>
      <c r="BH96" s="1618"/>
      <c r="BI96" s="1619"/>
    </row>
    <row r="97" spans="1:61" s="244" customFormat="1" ht="9.9499999999999993" customHeight="1">
      <c r="A97" s="1601"/>
      <c r="C97" s="1477"/>
      <c r="D97" s="1478"/>
      <c r="E97" s="1478"/>
      <c r="F97" s="1507" t="s">
        <v>305</v>
      </c>
      <c r="G97" s="1508"/>
      <c r="H97" s="1509"/>
      <c r="I97" s="1654" t="s">
        <v>84</v>
      </c>
      <c r="J97" s="1655"/>
      <c r="K97" s="1655"/>
      <c r="L97" s="1655"/>
      <c r="M97" s="1655"/>
      <c r="N97" s="1655"/>
      <c r="O97" s="1655"/>
      <c r="P97" s="1655"/>
      <c r="Q97" s="1655"/>
      <c r="R97" s="1655"/>
      <c r="S97" s="1655"/>
      <c r="T97" s="1655"/>
      <c r="U97" s="1655"/>
      <c r="V97" s="1655"/>
      <c r="W97" s="1655"/>
      <c r="X97" s="1655"/>
      <c r="Y97" s="1655"/>
      <c r="Z97" s="1595"/>
      <c r="AA97" s="1595"/>
      <c r="AB97" s="1595"/>
      <c r="AC97" s="1595"/>
      <c r="AD97" s="1595"/>
      <c r="AE97" s="1596"/>
      <c r="AF97" s="237"/>
      <c r="AG97" s="1448"/>
      <c r="AH97" s="1449"/>
      <c r="AI97" s="1450"/>
      <c r="AJ97" s="1507" t="str">
        <f>IF(入力シート!$L$18="","△※",IF(AND(OR(入力シート!$B$232="〇",入力シート!$B$243="〇",入力シート!$B$247="〇"),入力シート!$L$387="１．該当する"),"◎",""))</f>
        <v>△※</v>
      </c>
      <c r="AK97" s="1508"/>
      <c r="AL97" s="1509"/>
      <c r="AM97" s="1697" t="str">
        <f>IF(AJ97="","","障害者雇用状況報告書又は障害者雇用の証明書（委託様式９）")</f>
        <v>障害者雇用状況報告書又は障害者雇用の証明書（委託様式９）</v>
      </c>
      <c r="AN97" s="1698"/>
      <c r="AO97" s="1698"/>
      <c r="AP97" s="1698"/>
      <c r="AQ97" s="1698"/>
      <c r="AR97" s="1698"/>
      <c r="AS97" s="1698"/>
      <c r="AT97" s="1698"/>
      <c r="AU97" s="1698"/>
      <c r="AV97" s="1698"/>
      <c r="AW97" s="1698"/>
      <c r="AX97" s="1698"/>
      <c r="AY97" s="1698"/>
      <c r="AZ97" s="1698"/>
      <c r="BA97" s="1698"/>
      <c r="BB97" s="1698"/>
      <c r="BC97" s="1698"/>
      <c r="BD97" s="1698"/>
      <c r="BE97" s="1698"/>
      <c r="BF97" s="1698"/>
      <c r="BG97" s="1698"/>
      <c r="BH97" s="1698"/>
      <c r="BI97" s="1699"/>
    </row>
    <row r="98" spans="1:61" s="244" customFormat="1" ht="9.9499999999999993" customHeight="1">
      <c r="A98" s="1601">
        <v>0</v>
      </c>
      <c r="B98" s="245"/>
      <c r="C98" s="1477"/>
      <c r="D98" s="1478"/>
      <c r="E98" s="1478"/>
      <c r="F98" s="1510"/>
      <c r="G98" s="1511"/>
      <c r="H98" s="1512"/>
      <c r="I98" s="1656"/>
      <c r="J98" s="1657"/>
      <c r="K98" s="1657"/>
      <c r="L98" s="1657"/>
      <c r="M98" s="1657"/>
      <c r="N98" s="1657"/>
      <c r="O98" s="1657"/>
      <c r="P98" s="1657"/>
      <c r="Q98" s="1657"/>
      <c r="R98" s="1657"/>
      <c r="S98" s="1657"/>
      <c r="T98" s="1657"/>
      <c r="U98" s="1657"/>
      <c r="V98" s="1657"/>
      <c r="W98" s="1657"/>
      <c r="X98" s="1657"/>
      <c r="Y98" s="1657"/>
      <c r="Z98" s="1597"/>
      <c r="AA98" s="1597"/>
      <c r="AB98" s="1597"/>
      <c r="AC98" s="1597"/>
      <c r="AD98" s="1597"/>
      <c r="AE98" s="1598"/>
      <c r="AF98" s="237"/>
      <c r="AG98" s="1451"/>
      <c r="AH98" s="1452"/>
      <c r="AI98" s="1453"/>
      <c r="AJ98" s="1510"/>
      <c r="AK98" s="1511"/>
      <c r="AL98" s="1512"/>
      <c r="AM98" s="1700"/>
      <c r="AN98" s="1701"/>
      <c r="AO98" s="1701"/>
      <c r="AP98" s="1701"/>
      <c r="AQ98" s="1701"/>
      <c r="AR98" s="1701"/>
      <c r="AS98" s="1701"/>
      <c r="AT98" s="1701"/>
      <c r="AU98" s="1701"/>
      <c r="AV98" s="1701"/>
      <c r="AW98" s="1701"/>
      <c r="AX98" s="1701"/>
      <c r="AY98" s="1701"/>
      <c r="AZ98" s="1701"/>
      <c r="BA98" s="1701"/>
      <c r="BB98" s="1701"/>
      <c r="BC98" s="1701"/>
      <c r="BD98" s="1701"/>
      <c r="BE98" s="1701"/>
      <c r="BF98" s="1701"/>
      <c r="BG98" s="1701"/>
      <c r="BH98" s="1701"/>
      <c r="BI98" s="1702"/>
    </row>
    <row r="99" spans="1:61" s="244" customFormat="1" ht="9.9499999999999993" customHeight="1">
      <c r="A99" s="1601"/>
      <c r="B99" s="245"/>
      <c r="C99" s="1477"/>
      <c r="D99" s="1478"/>
      <c r="E99" s="1478"/>
      <c r="F99" s="1513"/>
      <c r="G99" s="1514"/>
      <c r="H99" s="1515"/>
      <c r="I99" s="1658"/>
      <c r="J99" s="1659"/>
      <c r="K99" s="1659"/>
      <c r="L99" s="1659"/>
      <c r="M99" s="1659"/>
      <c r="N99" s="1659"/>
      <c r="O99" s="1659"/>
      <c r="P99" s="1659"/>
      <c r="Q99" s="1659"/>
      <c r="R99" s="1659"/>
      <c r="S99" s="1659"/>
      <c r="T99" s="1659"/>
      <c r="U99" s="1659"/>
      <c r="V99" s="1659"/>
      <c r="W99" s="1659"/>
      <c r="X99" s="1659"/>
      <c r="Y99" s="1659"/>
      <c r="Z99" s="1599"/>
      <c r="AA99" s="1599"/>
      <c r="AB99" s="1599"/>
      <c r="AC99" s="1599"/>
      <c r="AD99" s="1599"/>
      <c r="AE99" s="1600"/>
      <c r="AG99" s="1451"/>
      <c r="AH99" s="1452"/>
      <c r="AI99" s="1453"/>
      <c r="AJ99" s="1510"/>
      <c r="AK99" s="1511"/>
      <c r="AL99" s="1512"/>
      <c r="AM99" s="1700"/>
      <c r="AN99" s="1701"/>
      <c r="AO99" s="1701"/>
      <c r="AP99" s="1701"/>
      <c r="AQ99" s="1701"/>
      <c r="AR99" s="1701"/>
      <c r="AS99" s="1701"/>
      <c r="AT99" s="1701"/>
      <c r="AU99" s="1701"/>
      <c r="AV99" s="1701"/>
      <c r="AW99" s="1701"/>
      <c r="AX99" s="1701"/>
      <c r="AY99" s="1701"/>
      <c r="AZ99" s="1701"/>
      <c r="BA99" s="1701"/>
      <c r="BB99" s="1701"/>
      <c r="BC99" s="1701"/>
      <c r="BD99" s="1701"/>
      <c r="BE99" s="1701"/>
      <c r="BF99" s="1701"/>
      <c r="BG99" s="1701"/>
      <c r="BH99" s="1701"/>
      <c r="BI99" s="1702"/>
    </row>
    <row r="100" spans="1:61" s="244" customFormat="1" ht="9.9499999999999993" customHeight="1">
      <c r="A100" s="1601"/>
      <c r="B100" s="245"/>
      <c r="C100" s="1477"/>
      <c r="D100" s="1478"/>
      <c r="E100" s="1478"/>
      <c r="F100" s="1507" t="str">
        <f>IF(入力シート!$L$18="","△※",IF(AND(OR(入力シート!$B$232="〇",入力シート!$B$243="〇",入力シート!$B$247="〇"),OR(入力シート!$X$381="１．該当する",入力シート!$X$382="１．該当する")),"◎",""))</f>
        <v>△※</v>
      </c>
      <c r="G100" s="1508"/>
      <c r="H100" s="1509"/>
      <c r="I100" s="1602" t="str">
        <f>IF(F100="","","ＩＳＯ認証取得登録証明書等")</f>
        <v>ＩＳＯ認証取得登録証明書等</v>
      </c>
      <c r="J100" s="1603"/>
      <c r="K100" s="1603"/>
      <c r="L100" s="1603"/>
      <c r="M100" s="1603"/>
      <c r="N100" s="1603"/>
      <c r="O100" s="1603"/>
      <c r="P100" s="1603"/>
      <c r="Q100" s="1603"/>
      <c r="R100" s="1603"/>
      <c r="S100" s="1603"/>
      <c r="T100" s="1603"/>
      <c r="U100" s="1603"/>
      <c r="V100" s="1603"/>
      <c r="W100" s="1603"/>
      <c r="X100" s="1603"/>
      <c r="Y100" s="1603"/>
      <c r="Z100" s="1648"/>
      <c r="AA100" s="1648"/>
      <c r="AB100" s="1648"/>
      <c r="AC100" s="1648"/>
      <c r="AD100" s="1648"/>
      <c r="AE100" s="1649"/>
      <c r="AG100" s="1454"/>
      <c r="AH100" s="1455"/>
      <c r="AI100" s="1456"/>
      <c r="AJ100" s="1513"/>
      <c r="AK100" s="1514"/>
      <c r="AL100" s="1515"/>
      <c r="AM100" s="1703"/>
      <c r="AN100" s="1704"/>
      <c r="AO100" s="1704"/>
      <c r="AP100" s="1704"/>
      <c r="AQ100" s="1704"/>
      <c r="AR100" s="1704"/>
      <c r="AS100" s="1704"/>
      <c r="AT100" s="1704"/>
      <c r="AU100" s="1704"/>
      <c r="AV100" s="1704"/>
      <c r="AW100" s="1704"/>
      <c r="AX100" s="1704"/>
      <c r="AY100" s="1704"/>
      <c r="AZ100" s="1704"/>
      <c r="BA100" s="1704"/>
      <c r="BB100" s="1704"/>
      <c r="BC100" s="1704"/>
      <c r="BD100" s="1704"/>
      <c r="BE100" s="1704"/>
      <c r="BF100" s="1704"/>
      <c r="BG100" s="1704"/>
      <c r="BH100" s="1704"/>
      <c r="BI100" s="1705"/>
    </row>
    <row r="101" spans="1:61" s="244" customFormat="1" ht="9.9499999999999993" customHeight="1">
      <c r="A101" s="1601"/>
      <c r="C101" s="1477"/>
      <c r="D101" s="1478"/>
      <c r="E101" s="1478"/>
      <c r="F101" s="1510"/>
      <c r="G101" s="1511"/>
      <c r="H101" s="1512"/>
      <c r="I101" s="1604"/>
      <c r="J101" s="1605"/>
      <c r="K101" s="1605"/>
      <c r="L101" s="1605"/>
      <c r="M101" s="1605"/>
      <c r="N101" s="1605"/>
      <c r="O101" s="1605"/>
      <c r="P101" s="1605"/>
      <c r="Q101" s="1605"/>
      <c r="R101" s="1605"/>
      <c r="S101" s="1605"/>
      <c r="T101" s="1605"/>
      <c r="U101" s="1605"/>
      <c r="V101" s="1605"/>
      <c r="W101" s="1605"/>
      <c r="X101" s="1605"/>
      <c r="Y101" s="1605"/>
      <c r="Z101" s="1650"/>
      <c r="AA101" s="1650"/>
      <c r="AB101" s="1650"/>
      <c r="AC101" s="1650"/>
      <c r="AD101" s="1650"/>
      <c r="AE101" s="1651"/>
      <c r="AG101" s="1448"/>
      <c r="AH101" s="1449"/>
      <c r="AI101" s="1450"/>
      <c r="AJ101" s="1507" t="str">
        <f>IF(入力シート!$L$18="","△※",IF(AND(OR(入力シート!$B$232="〇",入力シート!$B$243="〇",入力シート!$B$247="〇"),入力シート!$L$394="１．該当する"),"◎",""))</f>
        <v>△※</v>
      </c>
      <c r="AK101" s="1508"/>
      <c r="AL101" s="1509"/>
      <c r="AM101" s="1620" t="str">
        <f>IF(AJ101="","","次世代育成支援対策法に基づく一般事業主行動計画策定の届出又は認定を受けていることがわかるものの写し")</f>
        <v>次世代育成支援対策法に基づく一般事業主行動計画策定の届出又は認定を受けていることがわかるものの写し</v>
      </c>
      <c r="AN101" s="1621"/>
      <c r="AO101" s="1621"/>
      <c r="AP101" s="1621"/>
      <c r="AQ101" s="1621"/>
      <c r="AR101" s="1621"/>
      <c r="AS101" s="1621"/>
      <c r="AT101" s="1621"/>
      <c r="AU101" s="1621"/>
      <c r="AV101" s="1621"/>
      <c r="AW101" s="1621"/>
      <c r="AX101" s="1621"/>
      <c r="AY101" s="1621"/>
      <c r="AZ101" s="1621"/>
      <c r="BA101" s="1621"/>
      <c r="BB101" s="1621"/>
      <c r="BC101" s="1621"/>
      <c r="BD101" s="1621"/>
      <c r="BE101" s="1621"/>
      <c r="BF101" s="1621"/>
      <c r="BG101" s="1621"/>
      <c r="BH101" s="1621"/>
      <c r="BI101" s="1622"/>
    </row>
    <row r="102" spans="1:61" s="244" customFormat="1" ht="9.9499999999999993" customHeight="1">
      <c r="A102" s="1601">
        <v>0</v>
      </c>
      <c r="C102" s="1477"/>
      <c r="D102" s="1478"/>
      <c r="E102" s="1478"/>
      <c r="F102" s="1513"/>
      <c r="G102" s="1514"/>
      <c r="H102" s="1515"/>
      <c r="I102" s="1606"/>
      <c r="J102" s="1607"/>
      <c r="K102" s="1607"/>
      <c r="L102" s="1607"/>
      <c r="M102" s="1607"/>
      <c r="N102" s="1607"/>
      <c r="O102" s="1607"/>
      <c r="P102" s="1607"/>
      <c r="Q102" s="1607"/>
      <c r="R102" s="1607"/>
      <c r="S102" s="1607"/>
      <c r="T102" s="1607"/>
      <c r="U102" s="1607"/>
      <c r="V102" s="1607"/>
      <c r="W102" s="1607"/>
      <c r="X102" s="1607"/>
      <c r="Y102" s="1607"/>
      <c r="Z102" s="1652"/>
      <c r="AA102" s="1652"/>
      <c r="AB102" s="1652"/>
      <c r="AC102" s="1652"/>
      <c r="AD102" s="1652"/>
      <c r="AE102" s="1653"/>
      <c r="AG102" s="1451"/>
      <c r="AH102" s="1452"/>
      <c r="AI102" s="1453"/>
      <c r="AJ102" s="1510"/>
      <c r="AK102" s="1511"/>
      <c r="AL102" s="1512"/>
      <c r="AM102" s="1623"/>
      <c r="AN102" s="1624"/>
      <c r="AO102" s="1624"/>
      <c r="AP102" s="1624"/>
      <c r="AQ102" s="1624"/>
      <c r="AR102" s="1624"/>
      <c r="AS102" s="1624"/>
      <c r="AT102" s="1624"/>
      <c r="AU102" s="1624"/>
      <c r="AV102" s="1624"/>
      <c r="AW102" s="1624"/>
      <c r="AX102" s="1624"/>
      <c r="AY102" s="1624"/>
      <c r="AZ102" s="1624"/>
      <c r="BA102" s="1624"/>
      <c r="BB102" s="1624"/>
      <c r="BC102" s="1624"/>
      <c r="BD102" s="1624"/>
      <c r="BE102" s="1624"/>
      <c r="BF102" s="1624"/>
      <c r="BG102" s="1624"/>
      <c r="BH102" s="1624"/>
      <c r="BI102" s="1625"/>
    </row>
    <row r="103" spans="1:61" s="244" customFormat="1" ht="9.9499999999999993" customHeight="1">
      <c r="A103" s="1601"/>
      <c r="C103" s="1448"/>
      <c r="D103" s="1449"/>
      <c r="E103" s="1450"/>
      <c r="F103" s="1660" t="str">
        <f>IF(入力シート!$L$18="","△※",IF(AND(OR(入力シート!$B$232="〇",入力シート!$B$243="〇",入力シート!$B$247="〇"),入力シート!$L$387="１．該当する"),"◎",""))</f>
        <v>△※</v>
      </c>
      <c r="G103" s="1661"/>
      <c r="H103" s="1662"/>
      <c r="I103" s="1679" t="str">
        <f>IF(F103="","","障害者雇用状況報告書又は障害者雇用の証明書（委託様式９）")</f>
        <v>障害者雇用状況報告書又は障害者雇用の証明書（委託様式９）</v>
      </c>
      <c r="J103" s="1680"/>
      <c r="K103" s="1680"/>
      <c r="L103" s="1680"/>
      <c r="M103" s="1680"/>
      <c r="N103" s="1680"/>
      <c r="O103" s="1680"/>
      <c r="P103" s="1680"/>
      <c r="Q103" s="1680"/>
      <c r="R103" s="1680"/>
      <c r="S103" s="1680"/>
      <c r="T103" s="1680"/>
      <c r="U103" s="1680"/>
      <c r="V103" s="1680"/>
      <c r="W103" s="1680"/>
      <c r="X103" s="1680"/>
      <c r="Y103" s="1680"/>
      <c r="Z103" s="1680"/>
      <c r="AA103" s="1680"/>
      <c r="AB103" s="1680"/>
      <c r="AC103" s="1680"/>
      <c r="AD103" s="1680"/>
      <c r="AE103" s="1681"/>
      <c r="AG103" s="1451"/>
      <c r="AH103" s="1452"/>
      <c r="AI103" s="1453"/>
      <c r="AJ103" s="1510"/>
      <c r="AK103" s="1511"/>
      <c r="AL103" s="1512"/>
      <c r="AM103" s="1623"/>
      <c r="AN103" s="1624"/>
      <c r="AO103" s="1624"/>
      <c r="AP103" s="1624"/>
      <c r="AQ103" s="1624"/>
      <c r="AR103" s="1624"/>
      <c r="AS103" s="1624"/>
      <c r="AT103" s="1624"/>
      <c r="AU103" s="1624"/>
      <c r="AV103" s="1624"/>
      <c r="AW103" s="1624"/>
      <c r="AX103" s="1624"/>
      <c r="AY103" s="1624"/>
      <c r="AZ103" s="1624"/>
      <c r="BA103" s="1624"/>
      <c r="BB103" s="1624"/>
      <c r="BC103" s="1624"/>
      <c r="BD103" s="1624"/>
      <c r="BE103" s="1624"/>
      <c r="BF103" s="1624"/>
      <c r="BG103" s="1624"/>
      <c r="BH103" s="1624"/>
      <c r="BI103" s="1625"/>
    </row>
    <row r="104" spans="1:61" ht="9.9499999999999993" customHeight="1">
      <c r="A104" s="1601"/>
      <c r="C104" s="1451"/>
      <c r="D104" s="1452"/>
      <c r="E104" s="1453"/>
      <c r="F104" s="1663"/>
      <c r="G104" s="1664"/>
      <c r="H104" s="1665"/>
      <c r="I104" s="1682"/>
      <c r="J104" s="1683"/>
      <c r="K104" s="1683"/>
      <c r="L104" s="1683"/>
      <c r="M104" s="1683"/>
      <c r="N104" s="1683"/>
      <c r="O104" s="1683"/>
      <c r="P104" s="1683"/>
      <c r="Q104" s="1683"/>
      <c r="R104" s="1683"/>
      <c r="S104" s="1683"/>
      <c r="T104" s="1683"/>
      <c r="U104" s="1683"/>
      <c r="V104" s="1683"/>
      <c r="W104" s="1683"/>
      <c r="X104" s="1683"/>
      <c r="Y104" s="1683"/>
      <c r="Z104" s="1683"/>
      <c r="AA104" s="1683"/>
      <c r="AB104" s="1683"/>
      <c r="AC104" s="1683"/>
      <c r="AD104" s="1683"/>
      <c r="AE104" s="1684"/>
      <c r="AF104" s="244"/>
      <c r="AG104" s="1454"/>
      <c r="AH104" s="1455"/>
      <c r="AI104" s="1456"/>
      <c r="AJ104" s="1513"/>
      <c r="AK104" s="1514"/>
      <c r="AL104" s="1515"/>
      <c r="AM104" s="1626"/>
      <c r="AN104" s="1627"/>
      <c r="AO104" s="1627"/>
      <c r="AP104" s="1627"/>
      <c r="AQ104" s="1627"/>
      <c r="AR104" s="1627"/>
      <c r="AS104" s="1627"/>
      <c r="AT104" s="1627"/>
      <c r="AU104" s="1627"/>
      <c r="AV104" s="1627"/>
      <c r="AW104" s="1627"/>
      <c r="AX104" s="1627"/>
      <c r="AY104" s="1627"/>
      <c r="AZ104" s="1627"/>
      <c r="BA104" s="1627"/>
      <c r="BB104" s="1627"/>
      <c r="BC104" s="1627"/>
      <c r="BD104" s="1627"/>
      <c r="BE104" s="1627"/>
      <c r="BF104" s="1627"/>
      <c r="BG104" s="1627"/>
      <c r="BH104" s="1627"/>
      <c r="BI104" s="1628"/>
    </row>
    <row r="105" spans="1:61" ht="9.9499999999999993" customHeight="1">
      <c r="A105" s="1601"/>
      <c r="C105" s="1451"/>
      <c r="D105" s="1452"/>
      <c r="E105" s="1453"/>
      <c r="F105" s="1663"/>
      <c r="G105" s="1664"/>
      <c r="H105" s="1665"/>
      <c r="I105" s="1682"/>
      <c r="J105" s="1683"/>
      <c r="K105" s="1683"/>
      <c r="L105" s="1683"/>
      <c r="M105" s="1683"/>
      <c r="N105" s="1683"/>
      <c r="O105" s="1683"/>
      <c r="P105" s="1683"/>
      <c r="Q105" s="1683"/>
      <c r="R105" s="1683"/>
      <c r="S105" s="1683"/>
      <c r="T105" s="1683"/>
      <c r="U105" s="1683"/>
      <c r="V105" s="1683"/>
      <c r="W105" s="1683"/>
      <c r="X105" s="1683"/>
      <c r="Y105" s="1683"/>
      <c r="Z105" s="1683"/>
      <c r="AA105" s="1683"/>
      <c r="AB105" s="1683"/>
      <c r="AC105" s="1683"/>
      <c r="AD105" s="1683"/>
      <c r="AE105" s="1684"/>
      <c r="AF105" s="244"/>
      <c r="AG105" s="1448"/>
      <c r="AH105" s="1449"/>
      <c r="AI105" s="1450"/>
      <c r="AJ105" s="1507" t="str">
        <f>IF(入力シート!$L$18="","△※",IF(AND(OR(入力シート!$B$232="〇",入力シート!$B$243="〇",入力シート!$B$247="〇"),入力シート!$L$401="１．該当する"),"◎",""))</f>
        <v>△※</v>
      </c>
      <c r="AK105" s="1508"/>
      <c r="AL105" s="1509"/>
      <c r="AM105" s="1707" t="str">
        <f>IF(AJ105="","","女性の職業生活における活躍の推進に関する法律に基づく一般事業主行動計画策定の届出をしたことががわかるものの写し又は認定を受けていることが分かるものの写し")</f>
        <v>女性の職業生活における活躍の推進に関する法律に基づく一般事業主行動計画策定の届出をしたことががわかるものの写し又は認定を受けていることが分かるものの写し</v>
      </c>
      <c r="AN105" s="1708"/>
      <c r="AO105" s="1708"/>
      <c r="AP105" s="1708"/>
      <c r="AQ105" s="1708"/>
      <c r="AR105" s="1708"/>
      <c r="AS105" s="1708"/>
      <c r="AT105" s="1708"/>
      <c r="AU105" s="1708"/>
      <c r="AV105" s="1708"/>
      <c r="AW105" s="1708"/>
      <c r="AX105" s="1708"/>
      <c r="AY105" s="1708"/>
      <c r="AZ105" s="1708"/>
      <c r="BA105" s="1708"/>
      <c r="BB105" s="1708"/>
      <c r="BC105" s="1708"/>
      <c r="BD105" s="1708"/>
      <c r="BE105" s="1708"/>
      <c r="BF105" s="1708"/>
      <c r="BG105" s="1708"/>
      <c r="BH105" s="1708"/>
      <c r="BI105" s="1709"/>
    </row>
    <row r="106" spans="1:61" ht="9.9499999999999993" customHeight="1">
      <c r="A106" s="1601"/>
      <c r="C106" s="1454"/>
      <c r="D106" s="1455"/>
      <c r="E106" s="1456"/>
      <c r="F106" s="1666"/>
      <c r="G106" s="1667"/>
      <c r="H106" s="1668"/>
      <c r="I106" s="1685"/>
      <c r="J106" s="1686"/>
      <c r="K106" s="1686"/>
      <c r="L106" s="1686"/>
      <c r="M106" s="1686"/>
      <c r="N106" s="1686"/>
      <c r="O106" s="1686"/>
      <c r="P106" s="1686"/>
      <c r="Q106" s="1686"/>
      <c r="R106" s="1686"/>
      <c r="S106" s="1686"/>
      <c r="T106" s="1686"/>
      <c r="U106" s="1686"/>
      <c r="V106" s="1686"/>
      <c r="W106" s="1686"/>
      <c r="X106" s="1686"/>
      <c r="Y106" s="1686"/>
      <c r="Z106" s="1686"/>
      <c r="AA106" s="1686"/>
      <c r="AB106" s="1686"/>
      <c r="AC106" s="1686"/>
      <c r="AD106" s="1686"/>
      <c r="AE106" s="1687"/>
      <c r="AF106" s="244"/>
      <c r="AG106" s="1451"/>
      <c r="AH106" s="1452"/>
      <c r="AI106" s="1453"/>
      <c r="AJ106" s="1510"/>
      <c r="AK106" s="1511"/>
      <c r="AL106" s="1512"/>
      <c r="AM106" s="1710"/>
      <c r="AN106" s="1711"/>
      <c r="AO106" s="1711"/>
      <c r="AP106" s="1711"/>
      <c r="AQ106" s="1711"/>
      <c r="AR106" s="1711"/>
      <c r="AS106" s="1711"/>
      <c r="AT106" s="1711"/>
      <c r="AU106" s="1711"/>
      <c r="AV106" s="1711"/>
      <c r="AW106" s="1711"/>
      <c r="AX106" s="1711"/>
      <c r="AY106" s="1711"/>
      <c r="AZ106" s="1711"/>
      <c r="BA106" s="1711"/>
      <c r="BB106" s="1711"/>
      <c r="BC106" s="1711"/>
      <c r="BD106" s="1711"/>
      <c r="BE106" s="1711"/>
      <c r="BF106" s="1711"/>
      <c r="BG106" s="1711"/>
      <c r="BH106" s="1711"/>
      <c r="BI106" s="1712"/>
    </row>
    <row r="107" spans="1:61" ht="9.9499999999999993" customHeight="1">
      <c r="A107" s="1601"/>
      <c r="C107" s="1448"/>
      <c r="D107" s="1449"/>
      <c r="E107" s="1450"/>
      <c r="F107" s="1507" t="str">
        <f>IF(入力シート!$L$18="","△※",IF(AND(OR(入力シート!$B$232="〇",入力シート!$B$243="〇",入力シート!$B$247="〇"),入力シート!$L$394="１．該当する"),"◎",""))</f>
        <v>△※</v>
      </c>
      <c r="G107" s="1508"/>
      <c r="H107" s="1509"/>
      <c r="I107" s="1669" t="str">
        <f>IF(F107="","","次世代育成支援対策法に基づく一般事業主行動計画策定の届出又は認定を受けていることがわかるものの写し")</f>
        <v>次世代育成支援対策法に基づく一般事業主行動計画策定の届出又は認定を受けていることがわかるものの写し</v>
      </c>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1"/>
      <c r="AF107" s="244"/>
      <c r="AG107" s="1451"/>
      <c r="AH107" s="1452"/>
      <c r="AI107" s="1453"/>
      <c r="AJ107" s="1510"/>
      <c r="AK107" s="1511"/>
      <c r="AL107" s="1512"/>
      <c r="AM107" s="1710"/>
      <c r="AN107" s="1711"/>
      <c r="AO107" s="1711"/>
      <c r="AP107" s="1711"/>
      <c r="AQ107" s="1711"/>
      <c r="AR107" s="1711"/>
      <c r="AS107" s="1711"/>
      <c r="AT107" s="1711"/>
      <c r="AU107" s="1711"/>
      <c r="AV107" s="1711"/>
      <c r="AW107" s="1711"/>
      <c r="AX107" s="1711"/>
      <c r="AY107" s="1711"/>
      <c r="AZ107" s="1711"/>
      <c r="BA107" s="1711"/>
      <c r="BB107" s="1711"/>
      <c r="BC107" s="1711"/>
      <c r="BD107" s="1711"/>
      <c r="BE107" s="1711"/>
      <c r="BF107" s="1711"/>
      <c r="BG107" s="1711"/>
      <c r="BH107" s="1711"/>
      <c r="BI107" s="1712"/>
    </row>
    <row r="108" spans="1:61" ht="9.9499999999999993" customHeight="1">
      <c r="A108" s="1601"/>
      <c r="C108" s="1451"/>
      <c r="D108" s="1452"/>
      <c r="E108" s="1453"/>
      <c r="F108" s="1510"/>
      <c r="G108" s="1511"/>
      <c r="H108" s="1512"/>
      <c r="I108" s="1672"/>
      <c r="J108" s="1673"/>
      <c r="K108" s="1673"/>
      <c r="L108" s="1673"/>
      <c r="M108" s="1673"/>
      <c r="N108" s="1673"/>
      <c r="O108" s="1673"/>
      <c r="P108" s="1673"/>
      <c r="Q108" s="1673"/>
      <c r="R108" s="1673"/>
      <c r="S108" s="1673"/>
      <c r="T108" s="1673"/>
      <c r="U108" s="1673"/>
      <c r="V108" s="1673"/>
      <c r="W108" s="1673"/>
      <c r="X108" s="1673"/>
      <c r="Y108" s="1673"/>
      <c r="Z108" s="1673"/>
      <c r="AA108" s="1673"/>
      <c r="AB108" s="1673"/>
      <c r="AC108" s="1673"/>
      <c r="AD108" s="1673"/>
      <c r="AE108" s="1674"/>
      <c r="AF108" s="244"/>
      <c r="AG108" s="1454"/>
      <c r="AH108" s="1455"/>
      <c r="AI108" s="1456"/>
      <c r="AJ108" s="1513"/>
      <c r="AK108" s="1514"/>
      <c r="AL108" s="1515"/>
      <c r="AM108" s="1713"/>
      <c r="AN108" s="1714"/>
      <c r="AO108" s="1714"/>
      <c r="AP108" s="1714"/>
      <c r="AQ108" s="1714"/>
      <c r="AR108" s="1714"/>
      <c r="AS108" s="1714"/>
      <c r="AT108" s="1714"/>
      <c r="AU108" s="1714"/>
      <c r="AV108" s="1714"/>
      <c r="AW108" s="1714"/>
      <c r="AX108" s="1714"/>
      <c r="AY108" s="1714"/>
      <c r="AZ108" s="1714"/>
      <c r="BA108" s="1714"/>
      <c r="BB108" s="1714"/>
      <c r="BC108" s="1714"/>
      <c r="BD108" s="1714"/>
      <c r="BE108" s="1714"/>
      <c r="BF108" s="1714"/>
      <c r="BG108" s="1714"/>
      <c r="BH108" s="1714"/>
      <c r="BI108" s="1715"/>
    </row>
    <row r="109" spans="1:61" ht="9.9499999999999993" customHeight="1">
      <c r="A109" s="1601"/>
      <c r="C109" s="1451"/>
      <c r="D109" s="1452"/>
      <c r="E109" s="1453"/>
      <c r="F109" s="1510"/>
      <c r="G109" s="1511"/>
      <c r="H109" s="1512"/>
      <c r="I109" s="1672"/>
      <c r="J109" s="1673"/>
      <c r="K109" s="1673"/>
      <c r="L109" s="1673"/>
      <c r="M109" s="1673"/>
      <c r="N109" s="1673"/>
      <c r="O109" s="1673"/>
      <c r="P109" s="1673"/>
      <c r="Q109" s="1673"/>
      <c r="R109" s="1673"/>
      <c r="S109" s="1673"/>
      <c r="T109" s="1673"/>
      <c r="U109" s="1673"/>
      <c r="V109" s="1673"/>
      <c r="W109" s="1673"/>
      <c r="X109" s="1673"/>
      <c r="Y109" s="1673"/>
      <c r="Z109" s="1673"/>
      <c r="AA109" s="1673"/>
      <c r="AB109" s="1673"/>
      <c r="AC109" s="1673"/>
      <c r="AD109" s="1673"/>
      <c r="AE109" s="1674"/>
      <c r="AF109" s="244"/>
      <c r="AG109" s="1448"/>
      <c r="AH109" s="1449"/>
      <c r="AI109" s="1450"/>
      <c r="AJ109" s="1507" t="str">
        <f>IF(入力シート!$L$18="","△※",IF(AND(OR(入力シート!$B$232="〇",入力シート!$B$243="〇",入力シート!$B$247="〇"),入力シート!$L$408="１．該当する"),"◎",""))</f>
        <v>△※</v>
      </c>
      <c r="AK109" s="1508"/>
      <c r="AL109" s="1509"/>
      <c r="AM109" s="1669" t="str">
        <f>IF(AJ109="","","さいたま市と包括連携協定を締結していることがわかるものの写し等")</f>
        <v>さいたま市と包括連携協定を締結していることがわかるものの写し等</v>
      </c>
      <c r="AN109" s="1670"/>
      <c r="AO109" s="1670"/>
      <c r="AP109" s="1670"/>
      <c r="AQ109" s="1670"/>
      <c r="AR109" s="1670"/>
      <c r="AS109" s="1670"/>
      <c r="AT109" s="1670"/>
      <c r="AU109" s="1670"/>
      <c r="AV109" s="1670"/>
      <c r="AW109" s="1670"/>
      <c r="AX109" s="1670"/>
      <c r="AY109" s="1670"/>
      <c r="AZ109" s="1670"/>
      <c r="BA109" s="1670"/>
      <c r="BB109" s="1670"/>
      <c r="BC109" s="1670"/>
      <c r="BD109" s="1670"/>
      <c r="BE109" s="1670"/>
      <c r="BF109" s="1670"/>
      <c r="BG109" s="1670"/>
      <c r="BH109" s="1670"/>
      <c r="BI109" s="1671"/>
    </row>
    <row r="110" spans="1:61" ht="9.9499999999999993" customHeight="1">
      <c r="A110" s="1601"/>
      <c r="C110" s="1454"/>
      <c r="D110" s="1455"/>
      <c r="E110" s="1456"/>
      <c r="F110" s="1513"/>
      <c r="G110" s="1514"/>
      <c r="H110" s="1515"/>
      <c r="I110" s="1675"/>
      <c r="J110" s="1676"/>
      <c r="K110" s="1676"/>
      <c r="L110" s="1676"/>
      <c r="M110" s="1676"/>
      <c r="N110" s="1676"/>
      <c r="O110" s="1676"/>
      <c r="P110" s="1676"/>
      <c r="Q110" s="1676"/>
      <c r="R110" s="1676"/>
      <c r="S110" s="1676"/>
      <c r="T110" s="1676"/>
      <c r="U110" s="1676"/>
      <c r="V110" s="1676"/>
      <c r="W110" s="1676"/>
      <c r="X110" s="1676"/>
      <c r="Y110" s="1676"/>
      <c r="Z110" s="1676"/>
      <c r="AA110" s="1676"/>
      <c r="AB110" s="1676"/>
      <c r="AC110" s="1676"/>
      <c r="AD110" s="1676"/>
      <c r="AE110" s="1677"/>
      <c r="AF110" s="244"/>
      <c r="AG110" s="1451"/>
      <c r="AH110" s="1452"/>
      <c r="AI110" s="1453"/>
      <c r="AJ110" s="1510"/>
      <c r="AK110" s="1511"/>
      <c r="AL110" s="1512"/>
      <c r="AM110" s="1672"/>
      <c r="AN110" s="1673"/>
      <c r="AO110" s="1673"/>
      <c r="AP110" s="1673"/>
      <c r="AQ110" s="1673"/>
      <c r="AR110" s="1673"/>
      <c r="AS110" s="1673"/>
      <c r="AT110" s="1673"/>
      <c r="AU110" s="1673"/>
      <c r="AV110" s="1673"/>
      <c r="AW110" s="1673"/>
      <c r="AX110" s="1673"/>
      <c r="AY110" s="1673"/>
      <c r="AZ110" s="1673"/>
      <c r="BA110" s="1673"/>
      <c r="BB110" s="1673"/>
      <c r="BC110" s="1673"/>
      <c r="BD110" s="1673"/>
      <c r="BE110" s="1673"/>
      <c r="BF110" s="1673"/>
      <c r="BG110" s="1673"/>
      <c r="BH110" s="1673"/>
      <c r="BI110" s="1674"/>
    </row>
    <row r="111" spans="1:61" ht="9.9499999999999993" customHeight="1">
      <c r="A111" s="1601"/>
      <c r="C111" s="1729"/>
      <c r="D111" s="1730"/>
      <c r="E111" s="1730"/>
      <c r="F111" s="1742" t="str">
        <f>IF(入力シート!$L$18="","△※",IF(AND(OR(入力シート!$B$232="〇",入力シート!$B$243="〇",入力シート!$B$247="〇"),入力シート!$L$401="１．該当する"),"◎",""))</f>
        <v>△※</v>
      </c>
      <c r="G111" s="1742"/>
      <c r="H111" s="1742"/>
      <c r="I111" s="1707" t="str">
        <f>IF(F111="","","女性の職業生活における活躍の推進に関する法律に基づく一般事業主行動計画策定の届出をしたことががわかるものの写し又は認定を受けていることが分かるものの写し")</f>
        <v>女性の職業生活における活躍の推進に関する法律に基づく一般事業主行動計画策定の届出をしたことががわかるものの写し又は認定を受けていることが分かるものの写し</v>
      </c>
      <c r="J111" s="1708"/>
      <c r="K111" s="1708"/>
      <c r="L111" s="1708"/>
      <c r="M111" s="1708"/>
      <c r="N111" s="1708"/>
      <c r="O111" s="1708"/>
      <c r="P111" s="1708"/>
      <c r="Q111" s="1708"/>
      <c r="R111" s="1708"/>
      <c r="S111" s="1708"/>
      <c r="T111" s="1708"/>
      <c r="U111" s="1708"/>
      <c r="V111" s="1708"/>
      <c r="W111" s="1708"/>
      <c r="X111" s="1708"/>
      <c r="Y111" s="1708"/>
      <c r="Z111" s="1708"/>
      <c r="AA111" s="1708"/>
      <c r="AB111" s="1708"/>
      <c r="AC111" s="1708"/>
      <c r="AD111" s="1708"/>
      <c r="AE111" s="1709"/>
      <c r="AF111" s="244"/>
      <c r="AG111" s="1451"/>
      <c r="AH111" s="1452"/>
      <c r="AI111" s="1453"/>
      <c r="AJ111" s="1510"/>
      <c r="AK111" s="1511"/>
      <c r="AL111" s="1512"/>
      <c r="AM111" s="1672"/>
      <c r="AN111" s="1673"/>
      <c r="AO111" s="1673"/>
      <c r="AP111" s="1673"/>
      <c r="AQ111" s="1673"/>
      <c r="AR111" s="1673"/>
      <c r="AS111" s="1673"/>
      <c r="AT111" s="1673"/>
      <c r="AU111" s="1673"/>
      <c r="AV111" s="1673"/>
      <c r="AW111" s="1673"/>
      <c r="AX111" s="1673"/>
      <c r="AY111" s="1673"/>
      <c r="AZ111" s="1673"/>
      <c r="BA111" s="1673"/>
      <c r="BB111" s="1673"/>
      <c r="BC111" s="1673"/>
      <c r="BD111" s="1673"/>
      <c r="BE111" s="1673"/>
      <c r="BF111" s="1673"/>
      <c r="BG111" s="1673"/>
      <c r="BH111" s="1673"/>
      <c r="BI111" s="1674"/>
    </row>
    <row r="112" spans="1:61" ht="9.9499999999999993" customHeight="1" thickBot="1">
      <c r="A112" s="1601"/>
      <c r="C112" s="1731"/>
      <c r="D112" s="1732"/>
      <c r="E112" s="1732"/>
      <c r="F112" s="1743"/>
      <c r="G112" s="1743"/>
      <c r="H112" s="1743"/>
      <c r="I112" s="1710"/>
      <c r="J112" s="1711"/>
      <c r="K112" s="1711"/>
      <c r="L112" s="1711"/>
      <c r="M112" s="1711"/>
      <c r="N112" s="1711"/>
      <c r="O112" s="1711"/>
      <c r="P112" s="1711"/>
      <c r="Q112" s="1711"/>
      <c r="R112" s="1711"/>
      <c r="S112" s="1711"/>
      <c r="T112" s="1711"/>
      <c r="U112" s="1711"/>
      <c r="V112" s="1711"/>
      <c r="W112" s="1711"/>
      <c r="X112" s="1711"/>
      <c r="Y112" s="1711"/>
      <c r="Z112" s="1711"/>
      <c r="AA112" s="1711"/>
      <c r="AB112" s="1711"/>
      <c r="AC112" s="1711"/>
      <c r="AD112" s="1711"/>
      <c r="AE112" s="1712"/>
      <c r="AF112" s="244"/>
      <c r="AG112" s="1451"/>
      <c r="AH112" s="1452"/>
      <c r="AI112" s="1453"/>
      <c r="AJ112" s="1510"/>
      <c r="AK112" s="1511"/>
      <c r="AL112" s="1512"/>
      <c r="AM112" s="1672"/>
      <c r="AN112" s="1673"/>
      <c r="AO112" s="1673"/>
      <c r="AP112" s="1673"/>
      <c r="AQ112" s="1673"/>
      <c r="AR112" s="1673"/>
      <c r="AS112" s="1673"/>
      <c r="AT112" s="1673"/>
      <c r="AU112" s="1673"/>
      <c r="AV112" s="1673"/>
      <c r="AW112" s="1673"/>
      <c r="AX112" s="1673"/>
      <c r="AY112" s="1673"/>
      <c r="AZ112" s="1673"/>
      <c r="BA112" s="1673"/>
      <c r="BB112" s="1673"/>
      <c r="BC112" s="1673"/>
      <c r="BD112" s="1673"/>
      <c r="BE112" s="1673"/>
      <c r="BF112" s="1673"/>
      <c r="BG112" s="1673"/>
      <c r="BH112" s="1673"/>
      <c r="BI112" s="1674"/>
    </row>
    <row r="113" spans="1:61" ht="9.9499999999999993" customHeight="1" thickBot="1">
      <c r="A113" s="1601"/>
      <c r="C113" s="1731"/>
      <c r="D113" s="1732"/>
      <c r="E113" s="1732"/>
      <c r="F113" s="1743"/>
      <c r="G113" s="1743"/>
      <c r="H113" s="1743"/>
      <c r="I113" s="1710"/>
      <c r="J113" s="1711"/>
      <c r="K113" s="1711"/>
      <c r="L113" s="1711"/>
      <c r="M113" s="1711"/>
      <c r="N113" s="1711"/>
      <c r="O113" s="1711"/>
      <c r="P113" s="1711"/>
      <c r="Q113" s="1711"/>
      <c r="R113" s="1711"/>
      <c r="S113" s="1711"/>
      <c r="T113" s="1711"/>
      <c r="U113" s="1711"/>
      <c r="V113" s="1711"/>
      <c r="W113" s="1711"/>
      <c r="X113" s="1711"/>
      <c r="Y113" s="1711"/>
      <c r="Z113" s="1711"/>
      <c r="AA113" s="1711"/>
      <c r="AB113" s="1711"/>
      <c r="AC113" s="1711"/>
      <c r="AD113" s="1711"/>
      <c r="AE113" s="1712"/>
      <c r="AF113" s="244"/>
      <c r="AG113" s="1644"/>
      <c r="AH113" s="1644"/>
      <c r="AI113" s="1644"/>
      <c r="AJ113" s="1646"/>
      <c r="AK113" s="1646"/>
      <c r="AL113" s="1646"/>
      <c r="AM113" s="1760"/>
      <c r="AN113" s="1760"/>
      <c r="AO113" s="1760"/>
      <c r="AP113" s="1760"/>
      <c r="AQ113" s="1760"/>
      <c r="AR113" s="1760"/>
      <c r="AS113" s="1760"/>
      <c r="AT113" s="1760"/>
      <c r="AU113" s="1760"/>
      <c r="AV113" s="1760"/>
      <c r="AW113" s="1760"/>
      <c r="AX113" s="1760"/>
      <c r="AY113" s="1760"/>
      <c r="AZ113" s="1760"/>
      <c r="BA113" s="1760"/>
      <c r="BB113" s="1760"/>
      <c r="BC113" s="1760"/>
      <c r="BD113" s="1760"/>
      <c r="BE113" s="1760"/>
      <c r="BF113" s="1760"/>
      <c r="BG113" s="1760"/>
      <c r="BH113" s="1760"/>
      <c r="BI113" s="1760"/>
    </row>
    <row r="114" spans="1:61" ht="9.9499999999999993" customHeight="1">
      <c r="A114" s="1629" t="s">
        <v>1398</v>
      </c>
      <c r="C114" s="1733"/>
      <c r="D114" s="1734"/>
      <c r="E114" s="1734"/>
      <c r="F114" s="1744"/>
      <c r="G114" s="1744"/>
      <c r="H114" s="1744"/>
      <c r="I114" s="1713"/>
      <c r="J114" s="1714"/>
      <c r="K114" s="1714"/>
      <c r="L114" s="1714"/>
      <c r="M114" s="1714"/>
      <c r="N114" s="1714"/>
      <c r="O114" s="1714"/>
      <c r="P114" s="1714"/>
      <c r="Q114" s="1714"/>
      <c r="R114" s="1714"/>
      <c r="S114" s="1714"/>
      <c r="T114" s="1714"/>
      <c r="U114" s="1714"/>
      <c r="V114" s="1714"/>
      <c r="W114" s="1714"/>
      <c r="X114" s="1714"/>
      <c r="Y114" s="1714"/>
      <c r="Z114" s="1714"/>
      <c r="AA114" s="1714"/>
      <c r="AB114" s="1714"/>
      <c r="AC114" s="1714"/>
      <c r="AD114" s="1714"/>
      <c r="AE114" s="1715"/>
      <c r="AF114" s="244"/>
      <c r="AG114" s="1645"/>
      <c r="AH114" s="1645"/>
      <c r="AI114" s="1645"/>
      <c r="AJ114" s="1511"/>
      <c r="AK114" s="1511"/>
      <c r="AL114" s="1511"/>
      <c r="AM114" s="1445"/>
      <c r="AN114" s="1445"/>
      <c r="AO114" s="1445"/>
      <c r="AP114" s="1445"/>
      <c r="AQ114" s="1445"/>
      <c r="AR114" s="1445"/>
      <c r="AS114" s="1445"/>
      <c r="AT114" s="1445"/>
      <c r="AU114" s="1445"/>
      <c r="AV114" s="1445"/>
      <c r="AW114" s="1445"/>
      <c r="AX114" s="1445"/>
      <c r="AY114" s="1445"/>
      <c r="AZ114" s="1445"/>
      <c r="BA114" s="1445"/>
      <c r="BB114" s="1445"/>
      <c r="BC114" s="1445"/>
      <c r="BD114" s="1445"/>
      <c r="BE114" s="1445"/>
      <c r="BF114" s="1445"/>
      <c r="BG114" s="1445"/>
      <c r="BH114" s="1445"/>
      <c r="BI114" s="1445"/>
    </row>
    <row r="115" spans="1:61" ht="9.9499999999999993" customHeight="1">
      <c r="A115" s="1630"/>
      <c r="C115" s="1448"/>
      <c r="D115" s="1449"/>
      <c r="E115" s="1450"/>
      <c r="F115" s="1507" t="str">
        <f>IF(入力シート!$L$18="","△※",IF(AND(OR(入力シート!$B$232="〇",入力シート!$B$243="〇",入力シート!$B$247="〇"),入力シート!$L$408="１．該当する"),"◎",""))</f>
        <v>△※</v>
      </c>
      <c r="G115" s="1508"/>
      <c r="H115" s="1509"/>
      <c r="I115" s="1620" t="str">
        <f>IF(F115="","","さいたま市と包括連携協定を締結していることがわかるものの写し等")</f>
        <v>さいたま市と包括連携協定を締結していることがわかるものの写し等</v>
      </c>
      <c r="J115" s="1621"/>
      <c r="K115" s="1621"/>
      <c r="L115" s="1621"/>
      <c r="M115" s="1621"/>
      <c r="N115" s="1621"/>
      <c r="O115" s="1621"/>
      <c r="P115" s="1621"/>
      <c r="Q115" s="1621"/>
      <c r="R115" s="1621"/>
      <c r="S115" s="1621"/>
      <c r="T115" s="1621"/>
      <c r="U115" s="1621"/>
      <c r="V115" s="1621"/>
      <c r="W115" s="1621"/>
      <c r="X115" s="1621"/>
      <c r="Y115" s="1621"/>
      <c r="Z115" s="1621"/>
      <c r="AA115" s="1621"/>
      <c r="AB115" s="1621"/>
      <c r="AC115" s="1621"/>
      <c r="AD115" s="1621"/>
      <c r="AE115" s="1622"/>
      <c r="AF115" s="244"/>
      <c r="AG115" s="1645"/>
      <c r="AH115" s="1645"/>
      <c r="AI115" s="1645"/>
      <c r="AJ115" s="1511"/>
      <c r="AK115" s="1511"/>
      <c r="AL115" s="1511"/>
      <c r="AM115" s="1445"/>
      <c r="AN115" s="1445"/>
      <c r="AO115" s="1445"/>
      <c r="AP115" s="1445"/>
      <c r="AQ115" s="1445"/>
      <c r="AR115" s="1445"/>
      <c r="AS115" s="1445"/>
      <c r="AT115" s="1445"/>
      <c r="AU115" s="1445"/>
      <c r="AV115" s="1445"/>
      <c r="AW115" s="1445"/>
      <c r="AX115" s="1445"/>
      <c r="AY115" s="1445"/>
      <c r="AZ115" s="1445"/>
      <c r="BA115" s="1445"/>
      <c r="BB115" s="1445"/>
      <c r="BC115" s="1445"/>
      <c r="BD115" s="1445"/>
      <c r="BE115" s="1445"/>
      <c r="BF115" s="1445"/>
      <c r="BG115" s="1445"/>
      <c r="BH115" s="1445"/>
      <c r="BI115" s="1445"/>
    </row>
    <row r="116" spans="1:61" ht="9.9499999999999993" customHeight="1">
      <c r="A116" s="1630"/>
      <c r="C116" s="1451"/>
      <c r="D116" s="1452"/>
      <c r="E116" s="1453"/>
      <c r="F116" s="1510"/>
      <c r="G116" s="1511"/>
      <c r="H116" s="1512"/>
      <c r="I116" s="1623"/>
      <c r="J116" s="1624"/>
      <c r="K116" s="1624"/>
      <c r="L116" s="1624"/>
      <c r="M116" s="1624"/>
      <c r="N116" s="1624"/>
      <c r="O116" s="1624"/>
      <c r="P116" s="1624"/>
      <c r="Q116" s="1624"/>
      <c r="R116" s="1624"/>
      <c r="S116" s="1624"/>
      <c r="T116" s="1624"/>
      <c r="U116" s="1624"/>
      <c r="V116" s="1624"/>
      <c r="W116" s="1624"/>
      <c r="X116" s="1624"/>
      <c r="Y116" s="1624"/>
      <c r="Z116" s="1624"/>
      <c r="AA116" s="1624"/>
      <c r="AB116" s="1624"/>
      <c r="AC116" s="1624"/>
      <c r="AD116" s="1624"/>
      <c r="AE116" s="1625"/>
      <c r="AF116" s="244"/>
      <c r="AG116" s="1645"/>
      <c r="AH116" s="1645"/>
      <c r="AI116" s="1645"/>
      <c r="AJ116" s="1511"/>
      <c r="AK116" s="1511"/>
      <c r="AL116" s="1511"/>
      <c r="AM116" s="1445"/>
      <c r="AN116" s="1445"/>
      <c r="AO116" s="1445"/>
      <c r="AP116" s="1445"/>
      <c r="AQ116" s="1445"/>
      <c r="AR116" s="1445"/>
      <c r="AS116" s="1445"/>
      <c r="AT116" s="1445"/>
      <c r="AU116" s="1445"/>
      <c r="AV116" s="1445"/>
      <c r="AW116" s="1445"/>
      <c r="AX116" s="1445"/>
      <c r="AY116" s="1445"/>
      <c r="AZ116" s="1445"/>
      <c r="BA116" s="1445"/>
      <c r="BB116" s="1445"/>
      <c r="BC116" s="1445"/>
      <c r="BD116" s="1445"/>
      <c r="BE116" s="1445"/>
      <c r="BF116" s="1445"/>
      <c r="BG116" s="1445"/>
      <c r="BH116" s="1445"/>
      <c r="BI116" s="1445"/>
    </row>
    <row r="117" spans="1:61" ht="9.9499999999999993" customHeight="1">
      <c r="A117" s="1630"/>
      <c r="C117" s="1451"/>
      <c r="D117" s="1452"/>
      <c r="E117" s="1453"/>
      <c r="F117" s="1510"/>
      <c r="G117" s="1511"/>
      <c r="H117" s="1512"/>
      <c r="I117" s="1623"/>
      <c r="J117" s="1624"/>
      <c r="K117" s="1624"/>
      <c r="L117" s="1624"/>
      <c r="M117" s="1624"/>
      <c r="N117" s="1624"/>
      <c r="O117" s="1624"/>
      <c r="P117" s="1624"/>
      <c r="Q117" s="1624"/>
      <c r="R117" s="1624"/>
      <c r="S117" s="1624"/>
      <c r="T117" s="1624"/>
      <c r="U117" s="1624"/>
      <c r="V117" s="1624"/>
      <c r="W117" s="1624"/>
      <c r="X117" s="1624"/>
      <c r="Y117" s="1624"/>
      <c r="Z117" s="1624"/>
      <c r="AA117" s="1624"/>
      <c r="AB117" s="1624"/>
      <c r="AC117" s="1624"/>
      <c r="AD117" s="1624"/>
      <c r="AE117" s="1625"/>
      <c r="AF117" s="244"/>
      <c r="AG117" s="662"/>
      <c r="AH117" s="662"/>
      <c r="AI117" s="662"/>
      <c r="AJ117" s="663"/>
      <c r="AK117" s="663"/>
      <c r="AL117" s="663"/>
      <c r="AM117" s="660"/>
      <c r="AN117" s="660"/>
      <c r="AO117" s="660"/>
      <c r="AP117" s="660"/>
      <c r="AQ117" s="660"/>
      <c r="AR117" s="660"/>
      <c r="AS117" s="660"/>
      <c r="AT117" s="660"/>
      <c r="AU117" s="660"/>
      <c r="AV117" s="660"/>
      <c r="AW117" s="660"/>
      <c r="AX117" s="660"/>
      <c r="AY117" s="660"/>
      <c r="AZ117" s="660"/>
      <c r="BA117" s="660"/>
      <c r="BB117" s="660"/>
      <c r="BC117" s="660"/>
      <c r="BD117" s="660"/>
      <c r="BE117" s="660"/>
      <c r="BF117" s="660"/>
      <c r="BG117" s="660"/>
      <c r="BH117" s="660"/>
      <c r="BI117" s="660"/>
    </row>
    <row r="118" spans="1:61" ht="9.9499999999999993" customHeight="1" thickBot="1">
      <c r="A118" s="1630"/>
      <c r="C118" s="1451"/>
      <c r="D118" s="1452"/>
      <c r="E118" s="1453"/>
      <c r="F118" s="1510"/>
      <c r="G118" s="1511"/>
      <c r="H118" s="1512"/>
      <c r="I118" s="1623"/>
      <c r="J118" s="1624"/>
      <c r="K118" s="1624"/>
      <c r="L118" s="1624"/>
      <c r="M118" s="1624"/>
      <c r="N118" s="1624"/>
      <c r="O118" s="1624"/>
      <c r="P118" s="1624"/>
      <c r="Q118" s="1624"/>
      <c r="R118" s="1624"/>
      <c r="S118" s="1624"/>
      <c r="T118" s="1624"/>
      <c r="U118" s="1624"/>
      <c r="V118" s="1624"/>
      <c r="W118" s="1624"/>
      <c r="X118" s="1624"/>
      <c r="Y118" s="1624"/>
      <c r="Z118" s="1624"/>
      <c r="AA118" s="1624"/>
      <c r="AB118" s="1624"/>
      <c r="AC118" s="1624"/>
      <c r="AD118" s="1624"/>
      <c r="AE118" s="1625"/>
      <c r="AF118" s="244"/>
      <c r="AG118" s="660"/>
      <c r="AH118" s="660"/>
      <c r="AI118" s="660"/>
      <c r="AJ118" s="660"/>
      <c r="AK118" s="660"/>
      <c r="AL118" s="660"/>
      <c r="AM118" s="660"/>
      <c r="AN118" s="660"/>
      <c r="AO118" s="660"/>
      <c r="AP118" s="660"/>
      <c r="AQ118" s="660"/>
      <c r="AR118" s="660"/>
      <c r="AS118" s="660"/>
      <c r="AT118" s="660"/>
      <c r="AU118" s="660"/>
      <c r="AV118" s="660"/>
      <c r="AW118" s="660"/>
      <c r="AX118" s="660"/>
      <c r="AY118" s="660"/>
      <c r="AZ118" s="660"/>
      <c r="BA118" s="660"/>
      <c r="BB118" s="660"/>
      <c r="BC118" s="660"/>
      <c r="BD118" s="660"/>
      <c r="BE118" s="660"/>
      <c r="BF118" s="660"/>
      <c r="BG118" s="660"/>
      <c r="BH118" s="660"/>
      <c r="BI118" s="660"/>
    </row>
    <row r="119" spans="1:61" ht="9.6" customHeight="1">
      <c r="A119" s="1630"/>
      <c r="C119" s="1644"/>
      <c r="D119" s="1644"/>
      <c r="E119" s="1644"/>
      <c r="F119" s="1646"/>
      <c r="G119" s="1646"/>
      <c r="H119" s="1646"/>
      <c r="I119" s="1647"/>
      <c r="J119" s="1647"/>
      <c r="K119" s="1647"/>
      <c r="L119" s="1647"/>
      <c r="M119" s="1647"/>
      <c r="N119" s="1647"/>
      <c r="O119" s="1647"/>
      <c r="P119" s="1647"/>
      <c r="Q119" s="1647"/>
      <c r="R119" s="1647"/>
      <c r="S119" s="1647"/>
      <c r="T119" s="1647"/>
      <c r="U119" s="1647"/>
      <c r="V119" s="1647"/>
      <c r="W119" s="1647"/>
      <c r="X119" s="1647"/>
      <c r="Y119" s="1647"/>
      <c r="Z119" s="1647"/>
      <c r="AA119" s="1647"/>
      <c r="AB119" s="1647"/>
      <c r="AC119" s="1647"/>
      <c r="AD119" s="1647"/>
      <c r="AE119" s="1647"/>
      <c r="AF119" s="661"/>
      <c r="AG119" s="661"/>
      <c r="AH119" s="661"/>
      <c r="AI119" s="661"/>
      <c r="AJ119" s="661"/>
      <c r="AK119" s="661"/>
      <c r="AL119" s="661"/>
      <c r="AM119" s="661"/>
      <c r="AN119" s="661"/>
      <c r="AO119" s="661"/>
      <c r="AP119" s="661"/>
      <c r="AQ119" s="661"/>
      <c r="AR119" s="661"/>
      <c r="AS119" s="661"/>
      <c r="AT119" s="661"/>
      <c r="AU119" s="661"/>
      <c r="AV119" s="661"/>
      <c r="AW119" s="661"/>
      <c r="AX119" s="661"/>
      <c r="AY119" s="661"/>
      <c r="AZ119" s="661"/>
      <c r="BA119" s="661"/>
      <c r="BB119" s="661"/>
      <c r="BC119" s="661"/>
      <c r="BD119" s="661"/>
      <c r="BE119" s="661"/>
      <c r="BF119" s="661"/>
      <c r="BG119" s="661"/>
      <c r="BH119" s="661"/>
      <c r="BI119" s="661"/>
    </row>
    <row r="120" spans="1:61" ht="9.6" customHeight="1">
      <c r="A120" s="1630"/>
      <c r="C120" s="1645"/>
      <c r="D120" s="1645"/>
      <c r="E120" s="1645"/>
      <c r="F120" s="1511"/>
      <c r="G120" s="1511"/>
      <c r="H120" s="1511"/>
      <c r="I120" s="1497"/>
      <c r="J120" s="1497"/>
      <c r="K120" s="1497"/>
      <c r="L120" s="1497"/>
      <c r="M120" s="1497"/>
      <c r="N120" s="1497"/>
      <c r="O120" s="1497"/>
      <c r="P120" s="1497"/>
      <c r="Q120" s="1497"/>
      <c r="R120" s="1497"/>
      <c r="S120" s="1497"/>
      <c r="T120" s="1497"/>
      <c r="U120" s="1497"/>
      <c r="V120" s="1497"/>
      <c r="W120" s="1497"/>
      <c r="X120" s="1497"/>
      <c r="Y120" s="1497"/>
      <c r="Z120" s="1497"/>
      <c r="AA120" s="1497"/>
      <c r="AB120" s="1497"/>
      <c r="AC120" s="1497"/>
      <c r="AD120" s="1497"/>
      <c r="AE120" s="1497"/>
      <c r="AF120" s="661"/>
      <c r="AG120" s="661"/>
      <c r="AH120" s="661"/>
      <c r="AI120" s="661"/>
      <c r="AJ120" s="661"/>
      <c r="AK120" s="661"/>
      <c r="AL120" s="661"/>
      <c r="AM120" s="661"/>
      <c r="AN120" s="661"/>
      <c r="AO120" s="661"/>
      <c r="AP120" s="661"/>
      <c r="AQ120" s="661"/>
      <c r="AR120" s="661"/>
      <c r="AS120" s="661"/>
      <c r="AT120" s="661"/>
      <c r="AU120" s="661"/>
      <c r="AV120" s="661"/>
      <c r="AW120" s="661"/>
      <c r="AX120" s="661"/>
      <c r="AY120" s="661"/>
      <c r="AZ120" s="661"/>
      <c r="BA120" s="661"/>
      <c r="BB120" s="661"/>
      <c r="BC120" s="661"/>
      <c r="BD120" s="661"/>
      <c r="BE120" s="661"/>
      <c r="BF120" s="661"/>
      <c r="BG120" s="661"/>
      <c r="BH120" s="661"/>
      <c r="BI120" s="661"/>
    </row>
    <row r="121" spans="1:61" ht="18.75" customHeight="1" thickBot="1">
      <c r="A121" s="1631"/>
      <c r="C121" s="1645"/>
      <c r="D121" s="1645"/>
      <c r="E121" s="1645"/>
      <c r="F121" s="1511"/>
      <c r="G121" s="1511"/>
      <c r="H121" s="1511"/>
      <c r="I121" s="1497"/>
      <c r="J121" s="1497"/>
      <c r="K121" s="1497"/>
      <c r="L121" s="1497"/>
      <c r="M121" s="1497"/>
      <c r="N121" s="1497"/>
      <c r="O121" s="1497"/>
      <c r="P121" s="1497"/>
      <c r="Q121" s="1497"/>
      <c r="R121" s="1497"/>
      <c r="S121" s="1497"/>
      <c r="T121" s="1497"/>
      <c r="U121" s="1497"/>
      <c r="V121" s="1497"/>
      <c r="W121" s="1497"/>
      <c r="X121" s="1497"/>
      <c r="Y121" s="1497"/>
      <c r="Z121" s="1497"/>
      <c r="AA121" s="1497"/>
      <c r="AB121" s="1497"/>
      <c r="AC121" s="1497"/>
      <c r="AD121" s="1497"/>
      <c r="AE121" s="1497"/>
      <c r="AF121" s="661"/>
      <c r="AG121" s="661"/>
      <c r="AH121" s="661"/>
      <c r="AI121" s="661"/>
      <c r="AJ121" s="661"/>
      <c r="AK121" s="661"/>
      <c r="AL121" s="661"/>
      <c r="AM121" s="661"/>
      <c r="AN121" s="661"/>
      <c r="AO121" s="661"/>
      <c r="AP121" s="661"/>
      <c r="AQ121" s="661"/>
      <c r="AR121" s="661"/>
      <c r="AS121" s="661"/>
      <c r="AT121" s="661"/>
      <c r="AU121" s="661"/>
      <c r="AV121" s="661"/>
      <c r="AW121" s="661"/>
      <c r="AX121" s="661"/>
      <c r="AY121" s="661"/>
      <c r="AZ121" s="661"/>
      <c r="BA121" s="661"/>
      <c r="BB121" s="661"/>
      <c r="BC121" s="661"/>
      <c r="BD121" s="661"/>
      <c r="BE121" s="661"/>
      <c r="BF121" s="661"/>
      <c r="BG121" s="661"/>
      <c r="BH121" s="661"/>
      <c r="BI121" s="661"/>
    </row>
    <row r="122" spans="1:61" ht="9.6" customHeight="1">
      <c r="A122" s="1632" t="s">
        <v>82</v>
      </c>
      <c r="C122" s="1678" t="str">
        <f>IF(入力シート!L18="","※がついているものは申請業務「建物管理等」、「警備」及び「清掃」のいずれかを申請する場合にのみ任意での提出となります。詳細は手引を確認してください。","")</f>
        <v>※がついているものは申請業務「建物管理等」、「警備」及び「清掃」のいずれかを申請する場合にのみ任意での提出となります。詳細は手引を確認してください。</v>
      </c>
      <c r="D122" s="1678"/>
      <c r="E122" s="1678"/>
      <c r="F122" s="1678"/>
      <c r="G122" s="1678"/>
      <c r="H122" s="1678"/>
      <c r="I122" s="1678"/>
      <c r="J122" s="1678"/>
      <c r="K122" s="1678"/>
      <c r="L122" s="1678"/>
      <c r="M122" s="1678"/>
      <c r="N122" s="1678"/>
      <c r="O122" s="1678"/>
      <c r="P122" s="1678"/>
      <c r="Q122" s="1678"/>
      <c r="R122" s="1678"/>
      <c r="S122" s="1678"/>
      <c r="T122" s="1678"/>
      <c r="U122" s="1678"/>
      <c r="V122" s="1678"/>
      <c r="W122" s="1678"/>
      <c r="X122" s="1678"/>
      <c r="Y122" s="1678"/>
      <c r="Z122" s="1678"/>
      <c r="AA122" s="1678"/>
      <c r="AB122" s="1678"/>
      <c r="AC122" s="1678"/>
      <c r="AD122" s="1678"/>
      <c r="AE122" s="1678"/>
      <c r="AF122" s="1678"/>
      <c r="AG122" s="1678"/>
      <c r="AH122" s="1678"/>
      <c r="AI122" s="1678"/>
      <c r="AJ122" s="1678"/>
      <c r="AK122" s="1678"/>
      <c r="AL122" s="1678"/>
      <c r="AM122" s="1678"/>
      <c r="AN122" s="1678"/>
      <c r="AO122" s="1678"/>
      <c r="AP122" s="1678"/>
      <c r="AQ122" s="1678"/>
      <c r="AR122" s="1678"/>
      <c r="AS122" s="1678"/>
      <c r="AT122" s="1678"/>
      <c r="AU122" s="1678"/>
      <c r="AV122" s="1678"/>
      <c r="AW122" s="1678"/>
      <c r="AX122" s="1678"/>
      <c r="AY122" s="1678"/>
      <c r="AZ122" s="1678"/>
      <c r="BA122" s="1678"/>
      <c r="BB122" s="1678"/>
      <c r="BC122" s="1678"/>
      <c r="BD122" s="1678"/>
      <c r="BE122" s="1678"/>
      <c r="BF122" s="1678"/>
      <c r="BG122" s="1678"/>
      <c r="BH122" s="1678"/>
      <c r="BI122" s="643"/>
    </row>
    <row r="123" spans="1:61" ht="9.6" customHeight="1">
      <c r="A123" s="1633"/>
      <c r="C123" s="1678"/>
      <c r="D123" s="1678"/>
      <c r="E123" s="1678"/>
      <c r="F123" s="1678"/>
      <c r="G123" s="1678"/>
      <c r="H123" s="1678"/>
      <c r="I123" s="1678"/>
      <c r="J123" s="1678"/>
      <c r="K123" s="1678"/>
      <c r="L123" s="1678"/>
      <c r="M123" s="1678"/>
      <c r="N123" s="1678"/>
      <c r="O123" s="1678"/>
      <c r="P123" s="1678"/>
      <c r="Q123" s="1678"/>
      <c r="R123" s="1678"/>
      <c r="S123" s="1678"/>
      <c r="T123" s="1678"/>
      <c r="U123" s="1678"/>
      <c r="V123" s="1678"/>
      <c r="W123" s="1678"/>
      <c r="X123" s="1678"/>
      <c r="Y123" s="1678"/>
      <c r="Z123" s="1678"/>
      <c r="AA123" s="1678"/>
      <c r="AB123" s="1678"/>
      <c r="AC123" s="1678"/>
      <c r="AD123" s="1678"/>
      <c r="AE123" s="1678"/>
      <c r="AF123" s="1678"/>
      <c r="AG123" s="1678"/>
      <c r="AH123" s="1678"/>
      <c r="AI123" s="1678"/>
      <c r="AJ123" s="1678"/>
      <c r="AK123" s="1678"/>
      <c r="AL123" s="1678"/>
      <c r="AM123" s="1678"/>
      <c r="AN123" s="1678"/>
      <c r="AO123" s="1678"/>
      <c r="AP123" s="1678"/>
      <c r="AQ123" s="1678"/>
      <c r="AR123" s="1678"/>
      <c r="AS123" s="1678"/>
      <c r="AT123" s="1678"/>
      <c r="AU123" s="1678"/>
      <c r="AV123" s="1678"/>
      <c r="AW123" s="1678"/>
      <c r="AX123" s="1678"/>
      <c r="AY123" s="1678"/>
      <c r="AZ123" s="1678"/>
      <c r="BA123" s="1678"/>
      <c r="BB123" s="1678"/>
      <c r="BC123" s="1678"/>
      <c r="BD123" s="1678"/>
      <c r="BE123" s="1678"/>
      <c r="BF123" s="1678"/>
      <c r="BG123" s="1678"/>
      <c r="BH123" s="1678"/>
      <c r="BI123" s="643"/>
    </row>
    <row r="124" spans="1:61" ht="9.6" customHeight="1">
      <c r="A124" s="1633"/>
      <c r="C124" s="608"/>
      <c r="D124" s="608"/>
      <c r="E124" s="608"/>
      <c r="F124" s="608"/>
      <c r="G124" s="608"/>
      <c r="H124" s="608"/>
      <c r="I124" s="608"/>
      <c r="J124" s="608"/>
      <c r="K124" s="608"/>
      <c r="L124" s="608"/>
      <c r="M124" s="608"/>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c r="AN124" s="612"/>
      <c r="AO124" s="612"/>
      <c r="AP124" s="612"/>
      <c r="AQ124" s="612"/>
      <c r="AR124" s="612"/>
      <c r="AS124" s="612"/>
      <c r="AT124" s="612"/>
      <c r="AU124" s="612"/>
      <c r="AV124" s="612"/>
      <c r="AW124" s="608"/>
      <c r="AX124" s="608"/>
      <c r="AY124" s="608"/>
      <c r="AZ124" s="608"/>
      <c r="BA124" s="608"/>
      <c r="BB124" s="608"/>
      <c r="BC124" s="608"/>
      <c r="BD124" s="608"/>
      <c r="BE124" s="608"/>
      <c r="BF124" s="608"/>
      <c r="BG124" s="608"/>
      <c r="BH124" s="608"/>
      <c r="BI124" s="608"/>
    </row>
    <row r="125" spans="1:61" ht="9.6" customHeight="1" thickBot="1">
      <c r="A125" s="1633"/>
      <c r="C125" s="246"/>
      <c r="D125" s="246"/>
      <c r="E125" s="246"/>
      <c r="F125" s="246"/>
      <c r="G125" s="246"/>
      <c r="H125" s="246"/>
      <c r="I125" s="246"/>
      <c r="J125" s="246"/>
      <c r="K125" s="246"/>
      <c r="L125" s="243"/>
      <c r="M125" s="243"/>
      <c r="N125" s="1706" t="s">
        <v>534</v>
      </c>
      <c r="O125" s="1706"/>
      <c r="P125" s="1706"/>
      <c r="Q125" s="1706"/>
      <c r="R125" s="1706"/>
      <c r="S125" s="1706"/>
      <c r="T125" s="1706"/>
      <c r="U125" s="1706"/>
      <c r="V125" s="1706"/>
      <c r="W125" s="1706"/>
      <c r="X125" s="1706"/>
      <c r="Y125" s="1706"/>
      <c r="Z125" s="1706"/>
      <c r="AA125" s="1706"/>
      <c r="AB125" s="1706"/>
      <c r="AC125" s="1706"/>
      <c r="AD125" s="1706"/>
      <c r="AE125" s="1706"/>
      <c r="AF125" s="1706"/>
      <c r="AG125" s="1706"/>
      <c r="AH125" s="1706"/>
      <c r="AI125" s="1706"/>
      <c r="AJ125" s="1706"/>
      <c r="AK125" s="1706"/>
      <c r="AL125" s="1706"/>
      <c r="AM125" s="1706"/>
      <c r="AN125" s="1706"/>
      <c r="AO125" s="1706"/>
      <c r="AP125" s="1706"/>
      <c r="AQ125" s="1706"/>
      <c r="AR125" s="1706"/>
      <c r="AS125" s="1706"/>
      <c r="AT125" s="1706"/>
      <c r="AU125" s="1706"/>
      <c r="AV125" s="1706"/>
      <c r="AW125" s="245"/>
      <c r="AX125" s="245"/>
      <c r="AY125" s="247"/>
      <c r="AZ125" s="247"/>
      <c r="BA125" s="247"/>
      <c r="BB125" s="247"/>
      <c r="BC125" s="247"/>
      <c r="BD125" s="247"/>
      <c r="BE125" s="247"/>
      <c r="BF125" s="247"/>
      <c r="BG125" s="247"/>
      <c r="BH125" s="247"/>
      <c r="BI125" s="247"/>
    </row>
    <row r="126" spans="1:61" ht="9.6" customHeight="1">
      <c r="A126" s="1633"/>
      <c r="C126" s="248"/>
      <c r="D126" s="243"/>
      <c r="E126" s="243"/>
      <c r="F126" s="243"/>
      <c r="G126" s="243"/>
      <c r="H126" s="243"/>
      <c r="L126" s="243"/>
      <c r="M126" s="243"/>
      <c r="N126" s="1706"/>
      <c r="O126" s="1706"/>
      <c r="P126" s="1706"/>
      <c r="Q126" s="1706"/>
      <c r="R126" s="1706"/>
      <c r="S126" s="1706"/>
      <c r="T126" s="1706"/>
      <c r="U126" s="1706"/>
      <c r="V126" s="1706"/>
      <c r="W126" s="1706"/>
      <c r="X126" s="1706"/>
      <c r="Y126" s="1706"/>
      <c r="Z126" s="1706"/>
      <c r="AA126" s="1706"/>
      <c r="AB126" s="1706"/>
      <c r="AC126" s="1706"/>
      <c r="AD126" s="1706"/>
      <c r="AE126" s="1706"/>
      <c r="AF126" s="1706"/>
      <c r="AG126" s="1706"/>
      <c r="AH126" s="1706"/>
      <c r="AI126" s="1706"/>
      <c r="AJ126" s="1706"/>
      <c r="AK126" s="1706"/>
      <c r="AL126" s="1706"/>
      <c r="AM126" s="1706"/>
      <c r="AN126" s="1706"/>
      <c r="AO126" s="1706"/>
      <c r="AP126" s="1706"/>
      <c r="AQ126" s="1706"/>
      <c r="AR126" s="1706"/>
      <c r="AS126" s="1706"/>
      <c r="AT126" s="1706"/>
      <c r="AU126" s="1706"/>
      <c r="AV126" s="1706"/>
      <c r="AW126" s="243"/>
      <c r="AX126" s="243"/>
      <c r="BF126" s="249"/>
      <c r="BG126" s="249"/>
      <c r="BH126" s="249"/>
      <c r="BI126" s="250"/>
    </row>
    <row r="127" spans="1:61" ht="9.6" customHeight="1">
      <c r="A127" s="1633"/>
      <c r="C127" s="248"/>
      <c r="D127" s="243"/>
      <c r="E127" s="243"/>
      <c r="F127" s="243"/>
      <c r="G127" s="243"/>
      <c r="H127" s="243"/>
      <c r="I127" s="514"/>
      <c r="J127" s="1751" t="s">
        <v>1261</v>
      </c>
      <c r="K127" s="1752"/>
      <c r="L127" s="1752"/>
      <c r="M127" s="1752"/>
      <c r="N127" s="1752"/>
      <c r="O127" s="1752"/>
      <c r="P127" s="1753"/>
      <c r="Q127" s="243"/>
      <c r="R127" s="1716" t="s">
        <v>542</v>
      </c>
      <c r="S127" s="1717"/>
      <c r="T127" s="1717"/>
      <c r="U127" s="251"/>
      <c r="V127" s="251"/>
      <c r="W127" s="251"/>
      <c r="X127" s="251"/>
      <c r="Y127" s="251"/>
      <c r="Z127" s="251"/>
      <c r="AA127" s="251"/>
      <c r="AB127" s="251"/>
      <c r="AC127" s="251"/>
      <c r="AD127" s="251"/>
      <c r="AE127" s="251"/>
      <c r="AF127" s="251"/>
      <c r="AG127" s="251"/>
      <c r="AH127" s="251"/>
      <c r="AI127" s="251"/>
      <c r="AJ127" s="252"/>
      <c r="AL127" s="1720" t="s">
        <v>79</v>
      </c>
      <c r="AM127" s="1721"/>
      <c r="AN127" s="1721"/>
      <c r="AO127" s="1721"/>
      <c r="AP127" s="1721"/>
      <c r="AQ127" s="1721"/>
      <c r="AR127" s="1721"/>
      <c r="AS127" s="1721"/>
      <c r="AT127" s="1721"/>
      <c r="AU127" s="1721"/>
      <c r="AV127" s="1722"/>
      <c r="AW127" s="1720" t="s">
        <v>80</v>
      </c>
      <c r="AX127" s="1721"/>
      <c r="AY127" s="1721"/>
      <c r="AZ127" s="1721"/>
      <c r="BA127" s="1721"/>
      <c r="BB127" s="1721"/>
      <c r="BC127" s="1721"/>
      <c r="BD127" s="1721"/>
      <c r="BE127" s="1721"/>
      <c r="BF127" s="1721"/>
      <c r="BG127" s="1721"/>
      <c r="BH127" s="1722"/>
      <c r="BI127" s="250"/>
    </row>
    <row r="128" spans="1:61" ht="9.6" customHeight="1">
      <c r="A128" s="1633"/>
      <c r="C128" s="248"/>
      <c r="D128" s="243"/>
      <c r="E128" s="243"/>
      <c r="F128" s="243"/>
      <c r="G128" s="243"/>
      <c r="H128" s="243"/>
      <c r="I128" s="514"/>
      <c r="J128" s="1754"/>
      <c r="K128" s="1755"/>
      <c r="L128" s="1755"/>
      <c r="M128" s="1755"/>
      <c r="N128" s="1755"/>
      <c r="O128" s="1755"/>
      <c r="P128" s="1756"/>
      <c r="Q128" s="243"/>
      <c r="R128" s="1718"/>
      <c r="S128" s="1719"/>
      <c r="T128" s="1719"/>
      <c r="U128" s="253"/>
      <c r="V128" s="253"/>
      <c r="W128" s="253"/>
      <c r="X128" s="253"/>
      <c r="Y128" s="253"/>
      <c r="Z128" s="253"/>
      <c r="AA128" s="253"/>
      <c r="AB128" s="253"/>
      <c r="AC128" s="253"/>
      <c r="AD128" s="253"/>
      <c r="AE128" s="253"/>
      <c r="AF128" s="253"/>
      <c r="AG128" s="253"/>
      <c r="AH128" s="253"/>
      <c r="AI128" s="253"/>
      <c r="AJ128" s="254"/>
      <c r="AL128" s="1723"/>
      <c r="AM128" s="1724"/>
      <c r="AN128" s="1724"/>
      <c r="AO128" s="1724"/>
      <c r="AP128" s="1724"/>
      <c r="AQ128" s="1724"/>
      <c r="AR128" s="1724"/>
      <c r="AS128" s="1724"/>
      <c r="AT128" s="1724"/>
      <c r="AU128" s="1724"/>
      <c r="AV128" s="1725"/>
      <c r="AW128" s="1723"/>
      <c r="AX128" s="1724"/>
      <c r="AY128" s="1724"/>
      <c r="AZ128" s="1724"/>
      <c r="BA128" s="1724"/>
      <c r="BB128" s="1724"/>
      <c r="BC128" s="1724"/>
      <c r="BD128" s="1724"/>
      <c r="BE128" s="1724"/>
      <c r="BF128" s="1724"/>
      <c r="BG128" s="1724"/>
      <c r="BH128" s="1725"/>
      <c r="BI128" s="250"/>
    </row>
    <row r="129" spans="1:61" ht="9.6" customHeight="1">
      <c r="A129" s="1633"/>
      <c r="C129" s="248"/>
      <c r="D129" s="243"/>
      <c r="E129" s="243"/>
      <c r="F129" s="243"/>
      <c r="G129" s="243"/>
      <c r="H129" s="243"/>
      <c r="I129" s="514"/>
      <c r="J129" s="1754"/>
      <c r="K129" s="1755"/>
      <c r="L129" s="1755"/>
      <c r="M129" s="1755"/>
      <c r="N129" s="1755"/>
      <c r="O129" s="1755"/>
      <c r="P129" s="1756"/>
      <c r="Q129" s="243"/>
      <c r="R129" s="255"/>
      <c r="S129" s="256"/>
      <c r="T129" s="256"/>
      <c r="U129" s="256"/>
      <c r="V129" s="256"/>
      <c r="W129" s="256"/>
      <c r="X129" s="256"/>
      <c r="Y129" s="542"/>
      <c r="Z129" s="256"/>
      <c r="AA129" s="256"/>
      <c r="AB129" s="256"/>
      <c r="AC129" s="256"/>
      <c r="AD129" s="256"/>
      <c r="AE129" s="256"/>
      <c r="AF129" s="256"/>
      <c r="AG129" s="256"/>
      <c r="AH129" s="256"/>
      <c r="AI129" s="256"/>
      <c r="AJ129" s="254"/>
      <c r="AL129" s="1723"/>
      <c r="AM129" s="1724"/>
      <c r="AN129" s="1724"/>
      <c r="AO129" s="1724"/>
      <c r="AP129" s="1724"/>
      <c r="AQ129" s="1724"/>
      <c r="AR129" s="1724"/>
      <c r="AS129" s="1724"/>
      <c r="AT129" s="1724"/>
      <c r="AU129" s="1724"/>
      <c r="AV129" s="1725"/>
      <c r="AW129" s="1723"/>
      <c r="AX129" s="1724"/>
      <c r="AY129" s="1724"/>
      <c r="AZ129" s="1724"/>
      <c r="BA129" s="1724"/>
      <c r="BB129" s="1724"/>
      <c r="BC129" s="1724"/>
      <c r="BD129" s="1724"/>
      <c r="BE129" s="1724"/>
      <c r="BF129" s="1724"/>
      <c r="BG129" s="1724"/>
      <c r="BH129" s="1725"/>
      <c r="BI129" s="250"/>
    </row>
    <row r="130" spans="1:61" ht="9.6" customHeight="1">
      <c r="A130" s="1633"/>
      <c r="C130" s="248"/>
      <c r="D130" s="243"/>
      <c r="E130" s="243"/>
      <c r="F130" s="243"/>
      <c r="G130" s="243"/>
      <c r="H130" s="243"/>
      <c r="I130" s="514"/>
      <c r="J130" s="1754"/>
      <c r="K130" s="1755"/>
      <c r="L130" s="1755"/>
      <c r="M130" s="1755"/>
      <c r="N130" s="1755"/>
      <c r="O130" s="1755"/>
      <c r="P130" s="1756"/>
      <c r="Q130" s="243"/>
      <c r="R130" s="255"/>
      <c r="S130" s="256"/>
      <c r="T130" s="256"/>
      <c r="U130" s="256"/>
      <c r="V130" s="256"/>
      <c r="W130" s="256"/>
      <c r="X130" s="256"/>
      <c r="Y130" s="542"/>
      <c r="Z130" s="256"/>
      <c r="AA130" s="256"/>
      <c r="AB130" s="256"/>
      <c r="AC130" s="256"/>
      <c r="AD130" s="256"/>
      <c r="AE130" s="256"/>
      <c r="AF130" s="256"/>
      <c r="AG130" s="256"/>
      <c r="AH130" s="256"/>
      <c r="AI130" s="256"/>
      <c r="AJ130" s="254"/>
      <c r="AL130" s="1726"/>
      <c r="AM130" s="1727"/>
      <c r="AN130" s="1727"/>
      <c r="AO130" s="1727"/>
      <c r="AP130" s="1727"/>
      <c r="AQ130" s="1727"/>
      <c r="AR130" s="1727"/>
      <c r="AS130" s="1727"/>
      <c r="AT130" s="1727"/>
      <c r="AU130" s="1727"/>
      <c r="AV130" s="1728"/>
      <c r="AW130" s="1726"/>
      <c r="AX130" s="1727"/>
      <c r="AY130" s="1727"/>
      <c r="AZ130" s="1727"/>
      <c r="BA130" s="1727"/>
      <c r="BB130" s="1727"/>
      <c r="BC130" s="1727"/>
      <c r="BD130" s="1727"/>
      <c r="BE130" s="1727"/>
      <c r="BF130" s="1727"/>
      <c r="BG130" s="1727"/>
      <c r="BH130" s="1728"/>
      <c r="BI130" s="250"/>
    </row>
    <row r="131" spans="1:61" ht="9.6" customHeight="1">
      <c r="A131" s="1633"/>
      <c r="C131" s="248"/>
      <c r="D131" s="243"/>
      <c r="E131" s="243"/>
      <c r="F131" s="243"/>
      <c r="G131" s="243"/>
      <c r="H131" s="243"/>
      <c r="I131" s="514"/>
      <c r="J131" s="1754"/>
      <c r="K131" s="1755"/>
      <c r="L131" s="1755"/>
      <c r="M131" s="1755"/>
      <c r="N131" s="1755"/>
      <c r="O131" s="1755"/>
      <c r="P131" s="1756"/>
      <c r="Q131" s="243"/>
      <c r="R131" s="255"/>
      <c r="S131" s="256"/>
      <c r="T131" s="256"/>
      <c r="U131" s="256"/>
      <c r="V131" s="256"/>
      <c r="W131" s="256"/>
      <c r="X131" s="256"/>
      <c r="Y131" s="542"/>
      <c r="Z131" s="256"/>
      <c r="AA131" s="256"/>
      <c r="AB131" s="256"/>
      <c r="AC131" s="256"/>
      <c r="AD131" s="256"/>
      <c r="AE131" s="256"/>
      <c r="AF131" s="256"/>
      <c r="AG131" s="256"/>
      <c r="AH131" s="256"/>
      <c r="AI131" s="256"/>
      <c r="AJ131" s="254"/>
      <c r="AL131" s="255"/>
      <c r="AM131" s="256"/>
      <c r="AN131" s="256"/>
      <c r="AO131" s="256"/>
      <c r="AP131" s="256"/>
      <c r="AQ131" s="1745" t="s">
        <v>81</v>
      </c>
      <c r="AR131" s="1746"/>
      <c r="AS131" s="1746"/>
      <c r="AT131" s="1746"/>
      <c r="AU131" s="1746"/>
      <c r="AV131" s="1747"/>
      <c r="AW131" s="256"/>
      <c r="AX131" s="256"/>
      <c r="AY131" s="256"/>
      <c r="AZ131" s="256"/>
      <c r="BA131" s="256"/>
      <c r="BB131" s="544"/>
      <c r="BC131" s="1745" t="s">
        <v>81</v>
      </c>
      <c r="BD131" s="1746"/>
      <c r="BE131" s="1746"/>
      <c r="BF131" s="1746"/>
      <c r="BG131" s="1746"/>
      <c r="BH131" s="1747"/>
      <c r="BI131" s="250"/>
    </row>
    <row r="132" spans="1:61" ht="9.6" customHeight="1">
      <c r="A132" s="1633"/>
      <c r="C132" s="248"/>
      <c r="D132" s="243"/>
      <c r="E132" s="243"/>
      <c r="F132" s="243"/>
      <c r="G132" s="243"/>
      <c r="H132" s="243"/>
      <c r="I132" s="514"/>
      <c r="J132" s="1757"/>
      <c r="K132" s="1758"/>
      <c r="L132" s="1758"/>
      <c r="M132" s="1758"/>
      <c r="N132" s="1758"/>
      <c r="O132" s="1758"/>
      <c r="P132" s="1759"/>
      <c r="Q132" s="243"/>
      <c r="R132" s="257"/>
      <c r="S132" s="253"/>
      <c r="T132" s="253"/>
      <c r="U132" s="253"/>
      <c r="V132" s="253"/>
      <c r="W132" s="253"/>
      <c r="X132" s="253"/>
      <c r="Y132" s="253"/>
      <c r="Z132" s="253"/>
      <c r="AA132" s="253"/>
      <c r="AB132" s="253"/>
      <c r="AC132" s="253"/>
      <c r="AD132" s="253"/>
      <c r="AE132" s="253"/>
      <c r="AF132" s="253"/>
      <c r="AG132" s="253"/>
      <c r="AH132" s="253"/>
      <c r="AI132" s="253"/>
      <c r="AJ132" s="254"/>
      <c r="AL132" s="255"/>
      <c r="AM132" s="256"/>
      <c r="AN132" s="256"/>
      <c r="AO132" s="256"/>
      <c r="AP132" s="256"/>
      <c r="AQ132" s="1748"/>
      <c r="AR132" s="1749"/>
      <c r="AS132" s="1749"/>
      <c r="AT132" s="1749"/>
      <c r="AU132" s="1749"/>
      <c r="AV132" s="1750"/>
      <c r="AW132" s="256"/>
      <c r="AX132" s="256"/>
      <c r="AY132" s="256"/>
      <c r="AZ132" s="256"/>
      <c r="BA132" s="256"/>
      <c r="BB132" s="545"/>
      <c r="BC132" s="1748"/>
      <c r="BD132" s="1749"/>
      <c r="BE132" s="1749"/>
      <c r="BF132" s="1749"/>
      <c r="BG132" s="1749"/>
      <c r="BH132" s="1750"/>
      <c r="BI132" s="250"/>
    </row>
    <row r="133" spans="1:61" ht="9.6" customHeight="1">
      <c r="A133" s="1633"/>
      <c r="C133" s="248"/>
      <c r="D133" s="243"/>
      <c r="I133" s="515"/>
      <c r="J133" s="1635" t="str">
        <f>IF(A1="等","有",IF(COUNTIF(入力シート!B252:D353,"〇")&gt;0,"無",""))</f>
        <v/>
      </c>
      <c r="K133" s="1636"/>
      <c r="L133" s="1636"/>
      <c r="M133" s="1636"/>
      <c r="N133" s="1636"/>
      <c r="O133" s="1636"/>
      <c r="P133" s="1637"/>
      <c r="Q133" s="243"/>
      <c r="R133" s="255"/>
      <c r="S133" s="256"/>
      <c r="T133" s="256"/>
      <c r="U133" s="256"/>
      <c r="V133" s="256"/>
      <c r="W133" s="256"/>
      <c r="X133" s="256"/>
      <c r="Y133" s="542"/>
      <c r="Z133" s="256"/>
      <c r="AA133" s="256"/>
      <c r="AB133" s="256"/>
      <c r="AC133" s="256"/>
      <c r="AD133" s="256"/>
      <c r="AE133" s="256"/>
      <c r="AF133" s="256"/>
      <c r="AG133" s="256"/>
      <c r="AH133" s="256"/>
      <c r="AI133" s="256"/>
      <c r="AJ133" s="254"/>
      <c r="AL133" s="258"/>
      <c r="AM133" s="243"/>
      <c r="AN133" s="243"/>
      <c r="AO133" s="243"/>
      <c r="AP133" s="243"/>
      <c r="AQ133" s="259"/>
      <c r="AR133" s="243"/>
      <c r="AS133" s="243"/>
      <c r="AT133" s="243"/>
      <c r="AU133" s="243"/>
      <c r="AV133" s="254"/>
      <c r="AW133" s="243"/>
      <c r="AX133" s="243"/>
      <c r="AY133" s="243"/>
      <c r="AZ133" s="243"/>
      <c r="BA133" s="243"/>
      <c r="BB133" s="546"/>
      <c r="BC133" s="243"/>
      <c r="BD133" s="243"/>
      <c r="BE133" s="243"/>
      <c r="BF133" s="243"/>
      <c r="BG133" s="243"/>
      <c r="BH133" s="254"/>
      <c r="BI133" s="250"/>
    </row>
    <row r="134" spans="1:61" ht="9.6" customHeight="1">
      <c r="A134" s="1633"/>
      <c r="C134" s="248"/>
      <c r="D134" s="243"/>
      <c r="I134" s="515"/>
      <c r="J134" s="1638"/>
      <c r="K134" s="1639"/>
      <c r="L134" s="1639"/>
      <c r="M134" s="1639"/>
      <c r="N134" s="1639"/>
      <c r="O134" s="1639"/>
      <c r="P134" s="1640"/>
      <c r="Q134" s="243"/>
      <c r="R134" s="255"/>
      <c r="S134" s="256"/>
      <c r="T134" s="256"/>
      <c r="U134" s="256"/>
      <c r="V134" s="256"/>
      <c r="W134" s="256"/>
      <c r="X134" s="256"/>
      <c r="Y134" s="542"/>
      <c r="Z134" s="256"/>
      <c r="AA134" s="256"/>
      <c r="AB134" s="256"/>
      <c r="AC134" s="256"/>
      <c r="AD134" s="256"/>
      <c r="AE134" s="256"/>
      <c r="AF134" s="256"/>
      <c r="AG134" s="256"/>
      <c r="AH134" s="256"/>
      <c r="AI134" s="256"/>
      <c r="AJ134" s="254"/>
      <c r="AL134" s="255"/>
      <c r="AM134" s="256"/>
      <c r="AN134" s="256"/>
      <c r="AO134" s="256"/>
      <c r="AP134" s="256"/>
      <c r="AQ134" s="260"/>
      <c r="AR134" s="524"/>
      <c r="AS134" s="524"/>
      <c r="AT134" s="256"/>
      <c r="AU134" s="256"/>
      <c r="AV134" s="261"/>
      <c r="AW134" s="256"/>
      <c r="AX134" s="256"/>
      <c r="AY134" s="256"/>
      <c r="AZ134" s="256"/>
      <c r="BA134" s="256"/>
      <c r="BB134" s="545"/>
      <c r="BC134" s="542"/>
      <c r="BD134" s="542"/>
      <c r="BE134" s="542"/>
      <c r="BF134" s="542"/>
      <c r="BG134" s="542"/>
      <c r="BH134" s="261"/>
      <c r="BI134" s="250"/>
    </row>
    <row r="135" spans="1:61" ht="9.6" customHeight="1">
      <c r="A135" s="1633"/>
      <c r="C135" s="248"/>
      <c r="D135" s="243"/>
      <c r="I135" s="515"/>
      <c r="J135" s="1638"/>
      <c r="K135" s="1639"/>
      <c r="L135" s="1639"/>
      <c r="M135" s="1639"/>
      <c r="N135" s="1639"/>
      <c r="O135" s="1639"/>
      <c r="P135" s="1640"/>
      <c r="Q135" s="243"/>
      <c r="R135" s="255"/>
      <c r="S135" s="256"/>
      <c r="T135" s="256"/>
      <c r="U135" s="256"/>
      <c r="V135" s="256"/>
      <c r="W135" s="256"/>
      <c r="X135" s="256"/>
      <c r="Y135" s="542"/>
      <c r="Z135" s="256"/>
      <c r="AA135" s="256"/>
      <c r="AB135" s="256"/>
      <c r="AC135" s="256"/>
      <c r="AD135" s="256"/>
      <c r="AE135" s="256"/>
      <c r="AF135" s="256"/>
      <c r="AG135" s="256"/>
      <c r="AH135" s="256"/>
      <c r="AI135" s="256"/>
      <c r="AJ135" s="254"/>
      <c r="AL135" s="255"/>
      <c r="AM135" s="256"/>
      <c r="AN135" s="256"/>
      <c r="AO135" s="256"/>
      <c r="AP135" s="256"/>
      <c r="AQ135" s="260"/>
      <c r="AR135" s="524"/>
      <c r="AS135" s="524"/>
      <c r="AT135" s="256"/>
      <c r="AU135" s="256"/>
      <c r="AV135" s="261"/>
      <c r="AW135" s="256"/>
      <c r="AX135" s="256"/>
      <c r="AY135" s="256"/>
      <c r="AZ135" s="256"/>
      <c r="BA135" s="256"/>
      <c r="BB135" s="545"/>
      <c r="BC135" s="542"/>
      <c r="BD135" s="542"/>
      <c r="BE135" s="542"/>
      <c r="BF135" s="542"/>
      <c r="BG135" s="542"/>
      <c r="BH135" s="261"/>
      <c r="BI135" s="250"/>
    </row>
    <row r="136" spans="1:61" ht="9.6" customHeight="1">
      <c r="A136" s="1633"/>
      <c r="C136" s="248"/>
      <c r="I136" s="515"/>
      <c r="J136" s="1638"/>
      <c r="K136" s="1639"/>
      <c r="L136" s="1639"/>
      <c r="M136" s="1639"/>
      <c r="N136" s="1639"/>
      <c r="O136" s="1639"/>
      <c r="P136" s="1640"/>
      <c r="Q136" s="243"/>
      <c r="R136" s="255"/>
      <c r="S136" s="256"/>
      <c r="T136" s="256"/>
      <c r="U136" s="256"/>
      <c r="V136" s="256"/>
      <c r="W136" s="256"/>
      <c r="X136" s="256"/>
      <c r="Y136" s="542"/>
      <c r="Z136" s="256"/>
      <c r="AA136" s="256"/>
      <c r="AB136" s="256"/>
      <c r="AC136" s="256"/>
      <c r="AD136" s="256"/>
      <c r="AE136" s="256"/>
      <c r="AF136" s="256"/>
      <c r="AG136" s="256"/>
      <c r="AH136" s="256"/>
      <c r="AI136" s="256"/>
      <c r="AJ136" s="254"/>
      <c r="AL136" s="255"/>
      <c r="AM136" s="256"/>
      <c r="AN136" s="256"/>
      <c r="AO136" s="256"/>
      <c r="AP136" s="256"/>
      <c r="AQ136" s="260"/>
      <c r="AR136" s="524"/>
      <c r="AS136" s="524"/>
      <c r="AT136" s="256"/>
      <c r="AU136" s="256"/>
      <c r="AV136" s="261"/>
      <c r="AW136" s="256"/>
      <c r="AX136" s="256"/>
      <c r="AY136" s="256"/>
      <c r="AZ136" s="256"/>
      <c r="BA136" s="256"/>
      <c r="BB136" s="545"/>
      <c r="BC136" s="542"/>
      <c r="BD136" s="542"/>
      <c r="BE136" s="542"/>
      <c r="BF136" s="542"/>
      <c r="BG136" s="542"/>
      <c r="BH136" s="261"/>
      <c r="BI136" s="250"/>
    </row>
    <row r="137" spans="1:61" ht="9.6" customHeight="1">
      <c r="A137" s="1633"/>
      <c r="C137" s="248"/>
      <c r="I137" s="515"/>
      <c r="J137" s="1638"/>
      <c r="K137" s="1639"/>
      <c r="L137" s="1639"/>
      <c r="M137" s="1639"/>
      <c r="N137" s="1639"/>
      <c r="O137" s="1639"/>
      <c r="P137" s="1640"/>
      <c r="Q137" s="243"/>
      <c r="R137" s="255"/>
      <c r="S137" s="256"/>
      <c r="T137" s="256"/>
      <c r="U137" s="256"/>
      <c r="V137" s="256"/>
      <c r="W137" s="256"/>
      <c r="X137" s="256"/>
      <c r="Y137" s="542"/>
      <c r="Z137" s="256"/>
      <c r="AA137" s="256"/>
      <c r="AB137" s="256"/>
      <c r="AC137" s="256"/>
      <c r="AD137" s="256"/>
      <c r="AE137" s="256"/>
      <c r="AF137" s="256"/>
      <c r="AG137" s="256"/>
      <c r="AH137" s="256"/>
      <c r="AI137" s="256"/>
      <c r="AJ137" s="254"/>
      <c r="AL137" s="255"/>
      <c r="AM137" s="256"/>
      <c r="AN137" s="256"/>
      <c r="AO137" s="256"/>
      <c r="AP137" s="256"/>
      <c r="AQ137" s="260"/>
      <c r="AR137" s="524"/>
      <c r="AS137" s="524"/>
      <c r="AT137" s="256"/>
      <c r="AU137" s="256"/>
      <c r="AV137" s="261"/>
      <c r="AW137" s="256"/>
      <c r="AX137" s="256"/>
      <c r="AY137" s="256"/>
      <c r="AZ137" s="256"/>
      <c r="BA137" s="256"/>
      <c r="BB137" s="545"/>
      <c r="BC137" s="542"/>
      <c r="BD137" s="542"/>
      <c r="BE137" s="542"/>
      <c r="BF137" s="542"/>
      <c r="BG137" s="542"/>
      <c r="BH137" s="261"/>
      <c r="BI137" s="250"/>
    </row>
    <row r="138" spans="1:61" ht="9.6" customHeight="1" thickBot="1">
      <c r="A138" s="1634"/>
      <c r="C138" s="248"/>
      <c r="I138" s="515"/>
      <c r="J138" s="1638"/>
      <c r="K138" s="1639"/>
      <c r="L138" s="1639"/>
      <c r="M138" s="1639"/>
      <c r="N138" s="1639"/>
      <c r="O138" s="1639"/>
      <c r="P138" s="1640"/>
      <c r="Q138" s="243"/>
      <c r="R138" s="255"/>
      <c r="S138" s="256"/>
      <c r="T138" s="256"/>
      <c r="U138" s="256"/>
      <c r="V138" s="256"/>
      <c r="W138" s="256"/>
      <c r="X138" s="256"/>
      <c r="Y138" s="542"/>
      <c r="Z138" s="256"/>
      <c r="AA138" s="256"/>
      <c r="AB138" s="256"/>
      <c r="AC138" s="256"/>
      <c r="AD138" s="256"/>
      <c r="AE138" s="256"/>
      <c r="AF138" s="516"/>
      <c r="AG138" s="256"/>
      <c r="AH138" s="256"/>
      <c r="AI138" s="256"/>
      <c r="AJ138" s="254"/>
      <c r="AL138" s="255"/>
      <c r="AM138" s="256"/>
      <c r="AN138" s="256"/>
      <c r="AO138" s="256"/>
      <c r="AP138" s="256"/>
      <c r="AQ138" s="260"/>
      <c r="AR138" s="524"/>
      <c r="AS138" s="524"/>
      <c r="AT138" s="256"/>
      <c r="AU138" s="256"/>
      <c r="AV138" s="261"/>
      <c r="AW138" s="256"/>
      <c r="AX138" s="256"/>
      <c r="AY138" s="256"/>
      <c r="AZ138" s="256"/>
      <c r="BA138" s="256"/>
      <c r="BB138" s="545"/>
      <c r="BC138" s="542"/>
      <c r="BD138" s="542"/>
      <c r="BE138" s="542"/>
      <c r="BF138" s="542"/>
      <c r="BG138" s="542"/>
      <c r="BH138" s="261"/>
      <c r="BI138" s="250"/>
    </row>
    <row r="139" spans="1:61" ht="9.6" customHeight="1">
      <c r="A139" s="1629" t="s">
        <v>543</v>
      </c>
      <c r="C139" s="248"/>
      <c r="I139" s="515"/>
      <c r="J139" s="1641"/>
      <c r="K139" s="1642"/>
      <c r="L139" s="1642"/>
      <c r="M139" s="1642"/>
      <c r="N139" s="1642"/>
      <c r="O139" s="1642"/>
      <c r="P139" s="1643"/>
      <c r="Q139" s="243"/>
      <c r="R139" s="255"/>
      <c r="S139" s="256"/>
      <c r="T139" s="256"/>
      <c r="U139" s="256"/>
      <c r="V139" s="256"/>
      <c r="W139" s="256"/>
      <c r="X139" s="256"/>
      <c r="Y139" s="542"/>
      <c r="Z139" s="256"/>
      <c r="AA139" s="256"/>
      <c r="AB139" s="256"/>
      <c r="AC139" s="256"/>
      <c r="AD139" s="256"/>
      <c r="AE139" s="256"/>
      <c r="AF139" s="256"/>
      <c r="AG139" s="256"/>
      <c r="AH139" s="256"/>
      <c r="AI139" s="256"/>
      <c r="AJ139" s="254"/>
      <c r="AL139" s="262"/>
      <c r="AM139" s="263"/>
      <c r="AN139" s="263"/>
      <c r="AO139" s="263"/>
      <c r="AP139" s="263"/>
      <c r="AQ139" s="264"/>
      <c r="AR139" s="525"/>
      <c r="AS139" s="525"/>
      <c r="AT139" s="263"/>
      <c r="AU139" s="263"/>
      <c r="AV139" s="265"/>
      <c r="AW139" s="263"/>
      <c r="AX139" s="263"/>
      <c r="AY139" s="263"/>
      <c r="AZ139" s="263"/>
      <c r="BA139" s="263"/>
      <c r="BB139" s="547"/>
      <c r="BC139" s="543"/>
      <c r="BD139" s="543"/>
      <c r="BE139" s="543"/>
      <c r="BF139" s="543"/>
      <c r="BG139" s="543"/>
      <c r="BH139" s="265"/>
      <c r="BI139" s="250"/>
    </row>
    <row r="140" spans="1:61" ht="9.6" customHeight="1">
      <c r="A140" s="1630"/>
      <c r="C140" s="248"/>
      <c r="P140" s="243"/>
      <c r="Q140" s="243"/>
      <c r="R140" s="255"/>
      <c r="S140" s="256"/>
      <c r="T140" s="256"/>
      <c r="U140" s="256"/>
      <c r="V140" s="256"/>
      <c r="W140" s="256"/>
      <c r="X140" s="256"/>
      <c r="Y140" s="542"/>
      <c r="Z140" s="256"/>
      <c r="AA140" s="256"/>
      <c r="AB140" s="256"/>
      <c r="AC140" s="256"/>
      <c r="AD140" s="256"/>
      <c r="AE140" s="256"/>
      <c r="AF140" s="256"/>
      <c r="AG140" s="256"/>
      <c r="AH140" s="256"/>
      <c r="AI140" s="256"/>
      <c r="AJ140" s="254"/>
      <c r="AL140" s="243"/>
      <c r="AM140" s="243"/>
      <c r="AN140" s="243"/>
      <c r="AO140" s="243"/>
      <c r="AP140" s="243"/>
      <c r="AQ140" s="243"/>
      <c r="AR140" s="243"/>
      <c r="AS140" s="243"/>
      <c r="AT140" s="243"/>
      <c r="AW140" s="243"/>
      <c r="AX140" s="243"/>
      <c r="AY140" s="243"/>
      <c r="AZ140" s="243"/>
      <c r="BA140" s="243"/>
      <c r="BB140" s="243"/>
      <c r="BC140" s="243"/>
      <c r="BD140" s="243"/>
      <c r="BE140" s="243"/>
      <c r="BF140" s="243"/>
      <c r="BI140" s="250"/>
    </row>
    <row r="141" spans="1:61" ht="9.6" customHeight="1">
      <c r="A141" s="1630"/>
      <c r="C141" s="248"/>
      <c r="D141" s="1720" t="s">
        <v>550</v>
      </c>
      <c r="E141" s="1721"/>
      <c r="F141" s="1721"/>
      <c r="G141" s="1721"/>
      <c r="H141" s="1721"/>
      <c r="I141" s="1722"/>
      <c r="J141" s="1720" t="s">
        <v>78</v>
      </c>
      <c r="K141" s="1721"/>
      <c r="L141" s="1721"/>
      <c r="M141" s="1721"/>
      <c r="N141" s="1721"/>
      <c r="O141" s="1721"/>
      <c r="P141" s="1722"/>
      <c r="Q141" s="243"/>
      <c r="R141" s="255"/>
      <c r="S141" s="256"/>
      <c r="T141" s="256"/>
      <c r="U141" s="256"/>
      <c r="V141" s="256"/>
      <c r="W141" s="256"/>
      <c r="X141" s="256"/>
      <c r="Y141" s="542"/>
      <c r="Z141" s="256"/>
      <c r="AA141" s="256"/>
      <c r="AB141" s="256"/>
      <c r="AC141" s="256"/>
      <c r="AD141" s="256"/>
      <c r="AE141" s="256"/>
      <c r="AF141" s="256"/>
      <c r="AG141" s="256"/>
      <c r="AH141" s="256"/>
      <c r="AI141" s="256"/>
      <c r="AJ141" s="254"/>
      <c r="AL141" s="1688" t="s">
        <v>544</v>
      </c>
      <c r="AM141" s="1689"/>
      <c r="AN141" s="1689"/>
      <c r="AO141" s="1689"/>
      <c r="AP141" s="1689"/>
      <c r="AQ141" s="1689"/>
      <c r="AR141" s="1689"/>
      <c r="AS141" s="1689"/>
      <c r="AT141" s="1689"/>
      <c r="AU141" s="1689"/>
      <c r="AV141" s="1690"/>
      <c r="AW141" s="1720" t="s">
        <v>78</v>
      </c>
      <c r="AX141" s="1721"/>
      <c r="AY141" s="1721"/>
      <c r="AZ141" s="1721"/>
      <c r="BA141" s="1721"/>
      <c r="BB141" s="1721"/>
      <c r="BC141" s="1721"/>
      <c r="BD141" s="1721"/>
      <c r="BE141" s="1721"/>
      <c r="BF141" s="1721"/>
      <c r="BG141" s="1721"/>
      <c r="BH141" s="1722"/>
      <c r="BI141" s="250"/>
    </row>
    <row r="142" spans="1:61" ht="9.6" customHeight="1">
      <c r="A142" s="1630"/>
      <c r="C142" s="248"/>
      <c r="D142" s="1723"/>
      <c r="E142" s="1724"/>
      <c r="F142" s="1724"/>
      <c r="G142" s="1724"/>
      <c r="H142" s="1724"/>
      <c r="I142" s="1725"/>
      <c r="J142" s="1723"/>
      <c r="K142" s="1724"/>
      <c r="L142" s="1724"/>
      <c r="M142" s="1724"/>
      <c r="N142" s="1724"/>
      <c r="O142" s="1724"/>
      <c r="P142" s="1725"/>
      <c r="Q142" s="243"/>
      <c r="R142" s="255"/>
      <c r="S142" s="256"/>
      <c r="T142" s="256"/>
      <c r="U142" s="256"/>
      <c r="V142" s="256"/>
      <c r="W142" s="256"/>
      <c r="X142" s="256"/>
      <c r="Y142" s="542"/>
      <c r="Z142" s="256"/>
      <c r="AA142" s="256"/>
      <c r="AB142" s="256"/>
      <c r="AC142" s="256"/>
      <c r="AD142" s="256"/>
      <c r="AE142" s="256"/>
      <c r="AF142" s="256"/>
      <c r="AG142" s="256"/>
      <c r="AH142" s="256"/>
      <c r="AI142" s="256"/>
      <c r="AJ142" s="254"/>
      <c r="AL142" s="1691"/>
      <c r="AM142" s="1692"/>
      <c r="AN142" s="1692"/>
      <c r="AO142" s="1692"/>
      <c r="AP142" s="1692"/>
      <c r="AQ142" s="1692"/>
      <c r="AR142" s="1692"/>
      <c r="AS142" s="1692"/>
      <c r="AT142" s="1692"/>
      <c r="AU142" s="1692"/>
      <c r="AV142" s="1693"/>
      <c r="AW142" s="1723"/>
      <c r="AX142" s="1724"/>
      <c r="AY142" s="1724"/>
      <c r="AZ142" s="1724"/>
      <c r="BA142" s="1724"/>
      <c r="BB142" s="1724"/>
      <c r="BC142" s="1724"/>
      <c r="BD142" s="1724"/>
      <c r="BE142" s="1724"/>
      <c r="BF142" s="1724"/>
      <c r="BG142" s="1724"/>
      <c r="BH142" s="1725"/>
      <c r="BI142" s="250"/>
    </row>
    <row r="143" spans="1:61" ht="9.6" customHeight="1">
      <c r="A143" s="1630"/>
      <c r="C143" s="248"/>
      <c r="D143" s="1723"/>
      <c r="E143" s="1724"/>
      <c r="F143" s="1724"/>
      <c r="G143" s="1724"/>
      <c r="H143" s="1724"/>
      <c r="I143" s="1725"/>
      <c r="J143" s="1723"/>
      <c r="K143" s="1724"/>
      <c r="L143" s="1724"/>
      <c r="M143" s="1724"/>
      <c r="N143" s="1724"/>
      <c r="O143" s="1724"/>
      <c r="P143" s="1725"/>
      <c r="Q143" s="243"/>
      <c r="R143" s="255"/>
      <c r="S143" s="256"/>
      <c r="T143" s="256"/>
      <c r="U143" s="256"/>
      <c r="V143" s="256"/>
      <c r="W143" s="256"/>
      <c r="X143" s="256"/>
      <c r="Y143" s="542"/>
      <c r="Z143" s="256"/>
      <c r="AA143" s="256"/>
      <c r="AB143" s="256"/>
      <c r="AC143" s="256"/>
      <c r="AD143" s="256"/>
      <c r="AE143" s="256"/>
      <c r="AF143" s="256"/>
      <c r="AG143" s="256"/>
      <c r="AH143" s="256"/>
      <c r="AI143" s="256"/>
      <c r="AJ143" s="254"/>
      <c r="AL143" s="1691"/>
      <c r="AM143" s="1692"/>
      <c r="AN143" s="1692"/>
      <c r="AO143" s="1692"/>
      <c r="AP143" s="1692"/>
      <c r="AQ143" s="1692"/>
      <c r="AR143" s="1692"/>
      <c r="AS143" s="1692"/>
      <c r="AT143" s="1692"/>
      <c r="AU143" s="1692"/>
      <c r="AV143" s="1693"/>
      <c r="AW143" s="1723"/>
      <c r="AX143" s="1724"/>
      <c r="AY143" s="1724"/>
      <c r="AZ143" s="1724"/>
      <c r="BA143" s="1724"/>
      <c r="BB143" s="1724"/>
      <c r="BC143" s="1724"/>
      <c r="BD143" s="1724"/>
      <c r="BE143" s="1724"/>
      <c r="BF143" s="1724"/>
      <c r="BG143" s="1724"/>
      <c r="BH143" s="1725"/>
      <c r="BI143" s="250"/>
    </row>
    <row r="144" spans="1:61" ht="9.6" customHeight="1">
      <c r="A144" s="1630"/>
      <c r="C144" s="248"/>
      <c r="D144" s="1723"/>
      <c r="E144" s="1724"/>
      <c r="F144" s="1724"/>
      <c r="G144" s="1724"/>
      <c r="H144" s="1724"/>
      <c r="I144" s="1725"/>
      <c r="J144" s="1723"/>
      <c r="K144" s="1724"/>
      <c r="L144" s="1724"/>
      <c r="M144" s="1724"/>
      <c r="N144" s="1724"/>
      <c r="O144" s="1724"/>
      <c r="P144" s="1725"/>
      <c r="Q144" s="243"/>
      <c r="R144" s="255"/>
      <c r="S144" s="256"/>
      <c r="T144" s="256"/>
      <c r="U144" s="256"/>
      <c r="V144" s="256"/>
      <c r="W144" s="256"/>
      <c r="X144" s="256"/>
      <c r="Y144" s="542"/>
      <c r="Z144" s="256"/>
      <c r="AA144" s="256"/>
      <c r="AB144" s="256"/>
      <c r="AC144" s="256"/>
      <c r="AD144" s="256"/>
      <c r="AE144" s="256"/>
      <c r="AF144" s="256"/>
      <c r="AG144" s="256"/>
      <c r="AH144" s="256"/>
      <c r="AI144" s="256"/>
      <c r="AJ144" s="254"/>
      <c r="AL144" s="1691"/>
      <c r="AM144" s="1692"/>
      <c r="AN144" s="1692"/>
      <c r="AO144" s="1692"/>
      <c r="AP144" s="1692"/>
      <c r="AQ144" s="1692"/>
      <c r="AR144" s="1692"/>
      <c r="AS144" s="1692"/>
      <c r="AT144" s="1692"/>
      <c r="AU144" s="1692"/>
      <c r="AV144" s="1693"/>
      <c r="AW144" s="1723"/>
      <c r="AX144" s="1724"/>
      <c r="AY144" s="1724"/>
      <c r="AZ144" s="1724"/>
      <c r="BA144" s="1724"/>
      <c r="BB144" s="1724"/>
      <c r="BC144" s="1724"/>
      <c r="BD144" s="1724"/>
      <c r="BE144" s="1724"/>
      <c r="BF144" s="1724"/>
      <c r="BG144" s="1724"/>
      <c r="BH144" s="1725"/>
      <c r="BI144" s="250"/>
    </row>
    <row r="145" spans="1:61" ht="9.6" customHeight="1">
      <c r="A145" s="1630"/>
      <c r="C145" s="248"/>
      <c r="D145" s="1726"/>
      <c r="E145" s="1727"/>
      <c r="F145" s="1727"/>
      <c r="G145" s="1727"/>
      <c r="H145" s="1727"/>
      <c r="I145" s="1728"/>
      <c r="J145" s="1726"/>
      <c r="K145" s="1727"/>
      <c r="L145" s="1727"/>
      <c r="M145" s="1727"/>
      <c r="N145" s="1727"/>
      <c r="O145" s="1727"/>
      <c r="P145" s="1728"/>
      <c r="Q145" s="243"/>
      <c r="R145" s="262"/>
      <c r="S145" s="263"/>
      <c r="T145" s="263"/>
      <c r="U145" s="263"/>
      <c r="V145" s="263"/>
      <c r="W145" s="263"/>
      <c r="X145" s="263"/>
      <c r="Y145" s="543"/>
      <c r="Z145" s="263"/>
      <c r="AA145" s="263"/>
      <c r="AB145" s="263"/>
      <c r="AC145" s="263"/>
      <c r="AD145" s="263"/>
      <c r="AE145" s="263"/>
      <c r="AF145" s="263"/>
      <c r="AG145" s="263"/>
      <c r="AH145" s="263"/>
      <c r="AI145" s="263"/>
      <c r="AJ145" s="266"/>
      <c r="AL145" s="1694"/>
      <c r="AM145" s="1695"/>
      <c r="AN145" s="1695"/>
      <c r="AO145" s="1695"/>
      <c r="AP145" s="1695"/>
      <c r="AQ145" s="1695"/>
      <c r="AR145" s="1695"/>
      <c r="AS145" s="1695"/>
      <c r="AT145" s="1695"/>
      <c r="AU145" s="1695"/>
      <c r="AV145" s="1696"/>
      <c r="AW145" s="1726"/>
      <c r="AX145" s="1727"/>
      <c r="AY145" s="1727"/>
      <c r="AZ145" s="1727"/>
      <c r="BA145" s="1727"/>
      <c r="BB145" s="1727"/>
      <c r="BC145" s="1727"/>
      <c r="BD145" s="1727"/>
      <c r="BE145" s="1727"/>
      <c r="BF145" s="1727"/>
      <c r="BG145" s="1727"/>
      <c r="BH145" s="1728"/>
      <c r="BI145" s="250"/>
    </row>
    <row r="146" spans="1:61" ht="9.6" customHeight="1" thickBot="1">
      <c r="A146" s="1631"/>
      <c r="C146" s="267"/>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9"/>
      <c r="AH146" s="269"/>
      <c r="AI146" s="269"/>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70"/>
    </row>
    <row r="147" spans="1:61" ht="9.6" customHeight="1">
      <c r="A147" s="619"/>
    </row>
    <row r="148" spans="1:61" ht="9.6" customHeight="1">
      <c r="A148" s="620"/>
    </row>
    <row r="149" spans="1:61" ht="9.6" customHeight="1">
      <c r="A149" s="620"/>
    </row>
    <row r="150" spans="1:61" ht="9.6" customHeight="1">
      <c r="A150" s="620"/>
    </row>
    <row r="151" spans="1:61" ht="9" customHeight="1"/>
  </sheetData>
  <sheetProtection algorithmName="SHA-512" hashValue="H8ijViTfJ3oW2P0g7h+2QQ6+HG5IZTsyuj+GzzMh6o2JKi3X+fNKor1rDLEd6NG4dcVGEFKQDmple7akXo+Xrw==" saltValue="wsHhkT0lgFeVrT9nd8u4Kg==" spinCount="100000" sheet="1" selectLockedCells="1"/>
  <mergeCells count="224">
    <mergeCell ref="F46:H48"/>
    <mergeCell ref="F85:H87"/>
    <mergeCell ref="C73:E75"/>
    <mergeCell ref="C15:G35"/>
    <mergeCell ref="F115:H118"/>
    <mergeCell ref="F111:H114"/>
    <mergeCell ref="AQ131:AV132"/>
    <mergeCell ref="J127:P132"/>
    <mergeCell ref="AM109:BI112"/>
    <mergeCell ref="BC131:BH132"/>
    <mergeCell ref="AG82:AI84"/>
    <mergeCell ref="AJ91:AL93"/>
    <mergeCell ref="AG88:AI90"/>
    <mergeCell ref="AG85:AI87"/>
    <mergeCell ref="AJ85:AL87"/>
    <mergeCell ref="AJ88:AL90"/>
    <mergeCell ref="I85:Y87"/>
    <mergeCell ref="I88:Y90"/>
    <mergeCell ref="BD91:BI93"/>
    <mergeCell ref="AJ76:AL78"/>
    <mergeCell ref="AG91:AI93"/>
    <mergeCell ref="C94:E96"/>
    <mergeCell ref="AJ109:AL112"/>
    <mergeCell ref="AM113:BI116"/>
    <mergeCell ref="A1:B7"/>
    <mergeCell ref="A8:A73"/>
    <mergeCell ref="A86:A89"/>
    <mergeCell ref="C79:E81"/>
    <mergeCell ref="F73:H75"/>
    <mergeCell ref="C70:E72"/>
    <mergeCell ref="F70:H72"/>
    <mergeCell ref="A82:A85"/>
    <mergeCell ref="C85:E87"/>
    <mergeCell ref="C49:E51"/>
    <mergeCell ref="F49:H51"/>
    <mergeCell ref="F64:H66"/>
    <mergeCell ref="F79:H81"/>
    <mergeCell ref="C52:E54"/>
    <mergeCell ref="A74:A77"/>
    <mergeCell ref="A78:A81"/>
    <mergeCell ref="F76:H78"/>
    <mergeCell ref="C76:E78"/>
    <mergeCell ref="C58:E60"/>
    <mergeCell ref="F61:H63"/>
    <mergeCell ref="C55:E57"/>
    <mergeCell ref="F88:H90"/>
    <mergeCell ref="C46:E48"/>
    <mergeCell ref="C64:E66"/>
    <mergeCell ref="AL141:AV145"/>
    <mergeCell ref="AM97:BI100"/>
    <mergeCell ref="F97:H99"/>
    <mergeCell ref="Z97:AE99"/>
    <mergeCell ref="N125:AV126"/>
    <mergeCell ref="I111:AE114"/>
    <mergeCell ref="R127:T128"/>
    <mergeCell ref="AL127:AV130"/>
    <mergeCell ref="AW127:BH130"/>
    <mergeCell ref="I115:AE118"/>
    <mergeCell ref="AW141:BH145"/>
    <mergeCell ref="J141:P145"/>
    <mergeCell ref="D141:I145"/>
    <mergeCell ref="C111:E114"/>
    <mergeCell ref="C115:E118"/>
    <mergeCell ref="F107:H110"/>
    <mergeCell ref="AJ113:AL116"/>
    <mergeCell ref="AM105:BI108"/>
    <mergeCell ref="A139:A146"/>
    <mergeCell ref="A122:A138"/>
    <mergeCell ref="AG109:AI112"/>
    <mergeCell ref="J133:P139"/>
    <mergeCell ref="C119:E121"/>
    <mergeCell ref="F119:H121"/>
    <mergeCell ref="I119:AE121"/>
    <mergeCell ref="A98:A101"/>
    <mergeCell ref="C97:E99"/>
    <mergeCell ref="C100:E102"/>
    <mergeCell ref="Z100:AE102"/>
    <mergeCell ref="A114:A121"/>
    <mergeCell ref="AG113:AI116"/>
    <mergeCell ref="I97:Y99"/>
    <mergeCell ref="AG101:AI104"/>
    <mergeCell ref="AG97:AI100"/>
    <mergeCell ref="C107:E110"/>
    <mergeCell ref="F103:H106"/>
    <mergeCell ref="I107:AE110"/>
    <mergeCell ref="C122:BH123"/>
    <mergeCell ref="I103:AE106"/>
    <mergeCell ref="A94:A97"/>
    <mergeCell ref="A102:A105"/>
    <mergeCell ref="AJ105:AL108"/>
    <mergeCell ref="AM94:BI96"/>
    <mergeCell ref="AG76:AI78"/>
    <mergeCell ref="I76:Y78"/>
    <mergeCell ref="Z94:AE96"/>
    <mergeCell ref="AG94:AI96"/>
    <mergeCell ref="AJ94:AL96"/>
    <mergeCell ref="AM101:BI104"/>
    <mergeCell ref="AJ101:AL104"/>
    <mergeCell ref="AJ97:AL100"/>
    <mergeCell ref="F94:H96"/>
    <mergeCell ref="C103:E106"/>
    <mergeCell ref="I82:AE84"/>
    <mergeCell ref="C82:E84"/>
    <mergeCell ref="F82:H84"/>
    <mergeCell ref="C91:E93"/>
    <mergeCell ref="I94:Y96"/>
    <mergeCell ref="AG73:AI75"/>
    <mergeCell ref="Z67:AE69"/>
    <mergeCell ref="AG67:AI69"/>
    <mergeCell ref="AM46:BC48"/>
    <mergeCell ref="AM70:BC72"/>
    <mergeCell ref="AM55:BC57"/>
    <mergeCell ref="A110:A113"/>
    <mergeCell ref="F100:H102"/>
    <mergeCell ref="A106:A109"/>
    <mergeCell ref="I100:Y102"/>
    <mergeCell ref="AG105:AI108"/>
    <mergeCell ref="AM79:BC81"/>
    <mergeCell ref="AM85:BC87"/>
    <mergeCell ref="AM91:BC93"/>
    <mergeCell ref="AJ82:AL84"/>
    <mergeCell ref="AM88:BC90"/>
    <mergeCell ref="AM82:BI84"/>
    <mergeCell ref="A90:A93"/>
    <mergeCell ref="I91:Y93"/>
    <mergeCell ref="F91:H93"/>
    <mergeCell ref="C88:E90"/>
    <mergeCell ref="Z91:AE93"/>
    <mergeCell ref="BD49:BI51"/>
    <mergeCell ref="Z55:AE57"/>
    <mergeCell ref="Z49:AE51"/>
    <mergeCell ref="F67:H69"/>
    <mergeCell ref="F55:H57"/>
    <mergeCell ref="C43:E45"/>
    <mergeCell ref="I70:Y72"/>
    <mergeCell ref="C67:E69"/>
    <mergeCell ref="AG79:AI81"/>
    <mergeCell ref="I79:AE81"/>
    <mergeCell ref="F52:H54"/>
    <mergeCell ref="Z58:AE60"/>
    <mergeCell ref="C61:E63"/>
    <mergeCell ref="AJ79:AL81"/>
    <mergeCell ref="AG52:AI54"/>
    <mergeCell ref="AJ52:AL54"/>
    <mergeCell ref="AJ58:AL60"/>
    <mergeCell ref="Z70:AE72"/>
    <mergeCell ref="I73:AE75"/>
    <mergeCell ref="AG58:AI60"/>
    <mergeCell ref="I58:Y60"/>
    <mergeCell ref="I61:Y63"/>
    <mergeCell ref="AG49:AI51"/>
    <mergeCell ref="AJ49:AL51"/>
    <mergeCell ref="AG70:AI72"/>
    <mergeCell ref="I64:Y66"/>
    <mergeCell ref="Z64:AE66"/>
    <mergeCell ref="AG64:AI66"/>
    <mergeCell ref="Z76:AE78"/>
    <mergeCell ref="BA1:BI2"/>
    <mergeCell ref="AG43:AI45"/>
    <mergeCell ref="E1:I2"/>
    <mergeCell ref="C3:BI7"/>
    <mergeCell ref="C9:G13"/>
    <mergeCell ref="H9:BI13"/>
    <mergeCell ref="H15:L20"/>
    <mergeCell ref="M15:AJ20"/>
    <mergeCell ref="AK15:AM17"/>
    <mergeCell ref="AN15:BI17"/>
    <mergeCell ref="AK27:AM29"/>
    <mergeCell ref="AN27:BI29"/>
    <mergeCell ref="AK30:AM32"/>
    <mergeCell ref="AN30:BI32"/>
    <mergeCell ref="F43:AE45"/>
    <mergeCell ref="AJ43:BI45"/>
    <mergeCell ref="AK18:AM20"/>
    <mergeCell ref="AN18:BI20"/>
    <mergeCell ref="H21:L26"/>
    <mergeCell ref="M21:AJ26"/>
    <mergeCell ref="AK21:AM26"/>
    <mergeCell ref="AN21:BI26"/>
    <mergeCell ref="C36:BI39"/>
    <mergeCell ref="H27:L35"/>
    <mergeCell ref="F58:H60"/>
    <mergeCell ref="Z61:AE63"/>
    <mergeCell ref="I52:Y54"/>
    <mergeCell ref="I55:Y57"/>
    <mergeCell ref="AM52:BC54"/>
    <mergeCell ref="I67:Y69"/>
    <mergeCell ref="BD73:BI75"/>
    <mergeCell ref="BD76:BI78"/>
    <mergeCell ref="AM73:BC75"/>
    <mergeCell ref="AJ73:AL75"/>
    <mergeCell ref="AM64:BC66"/>
    <mergeCell ref="AM67:BC69"/>
    <mergeCell ref="AJ64:AL66"/>
    <mergeCell ref="AJ67:AL69"/>
    <mergeCell ref="BD70:BI72"/>
    <mergeCell ref="AJ70:AL72"/>
    <mergeCell ref="BD64:BI66"/>
    <mergeCell ref="BD67:BI69"/>
    <mergeCell ref="AM76:BC78"/>
    <mergeCell ref="M27:AE35"/>
    <mergeCell ref="AF27:AJ35"/>
    <mergeCell ref="AK33:AM35"/>
    <mergeCell ref="AN33:BI35"/>
    <mergeCell ref="BD61:BI63"/>
    <mergeCell ref="AM61:BC63"/>
    <mergeCell ref="AG55:AI57"/>
    <mergeCell ref="AJ55:AL57"/>
    <mergeCell ref="BD55:BI57"/>
    <mergeCell ref="AJ61:AL63"/>
    <mergeCell ref="Z46:AE48"/>
    <mergeCell ref="AG46:AI48"/>
    <mergeCell ref="AJ46:AL48"/>
    <mergeCell ref="AG61:AI63"/>
    <mergeCell ref="BD46:BI48"/>
    <mergeCell ref="C40:AE42"/>
    <mergeCell ref="AG40:BI42"/>
    <mergeCell ref="I46:Y48"/>
    <mergeCell ref="BD58:BI60"/>
    <mergeCell ref="I49:Y51"/>
    <mergeCell ref="AM49:BC51"/>
    <mergeCell ref="AM58:BC60"/>
    <mergeCell ref="BD52:BI54"/>
    <mergeCell ref="Z52:AE54"/>
  </mergeCells>
  <phoneticPr fontId="3"/>
  <dataValidations count="1">
    <dataValidation type="list" allowBlank="1" showInputMessage="1" showErrorMessage="1" sqref="C46:E118 AG46:AI112">
      <formula1>$BK$1:$BK$2</formula1>
    </dataValidation>
  </dataValidations>
  <pageMargins left="0.39370078740157483" right="0" top="0" bottom="0.15748031496062992" header="0.31496062992125984" footer="0"/>
  <pageSetup paperSize="9" scale="60" orientation="portrait" r:id="rId1"/>
  <ignoredErrors>
    <ignoredError sqref="C122" unlockedFormula="1"/>
    <ignoredError sqref="F107" 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26" operator="containsText" id="{D315759A-C4CD-4F2C-9534-9F23584CB623}">
            <xm:f>NOT(ISERROR(SEARCH("等",A1)))</xm:f>
            <xm:f>"等"</xm:f>
            <x14:dxf>
              <fill>
                <patternFill>
                  <bgColor theme="0" tint="-0.24994659260841701"/>
                </patternFill>
              </fill>
            </x14:dxf>
          </x14:cfRule>
          <xm:sqref>A1:B7</xm:sqref>
        </x14:conditionalFormatting>
        <x14:conditionalFormatting xmlns:xm="http://schemas.microsoft.com/office/excel/2006/main">
          <x14:cfRule type="expression" priority="24" id="{8D4839BA-B3F8-4AF0-9068-20802D5C049C}">
            <xm:f>入力シート!$L$112="２．個人"</xm:f>
            <x14:dxf>
              <font>
                <color theme="1"/>
              </font>
            </x14:dxf>
          </x14:cfRule>
          <xm:sqref>C40:AE42</xm:sqref>
        </x14:conditionalFormatting>
        <x14:conditionalFormatting xmlns:xm="http://schemas.microsoft.com/office/excel/2006/main">
          <x14:cfRule type="expression" priority="23" id="{FA5EED9C-25B2-4162-B4CC-D83042138D7D}">
            <xm:f>入力シート!$L$112="１．法人"</xm:f>
            <x14:dxf>
              <font>
                <color theme="1"/>
              </font>
            </x14:dxf>
          </x14:cfRule>
          <xm:sqref>AG40:BI42</xm:sqref>
        </x14:conditionalFormatting>
        <x14:conditionalFormatting xmlns:xm="http://schemas.microsoft.com/office/excel/2006/main">
          <x14:cfRule type="expression" priority="22" id="{CB3642F0-BB4E-4724-A293-D36ECCF0428F}">
            <xm:f>入力シート!$L$112="１．法人"</xm:f>
            <x14:dxf>
              <font>
                <color theme="0"/>
              </font>
            </x14:dxf>
          </x14:cfRule>
          <xm:sqref>AG43:BI112</xm:sqref>
        </x14:conditionalFormatting>
        <x14:conditionalFormatting xmlns:xm="http://schemas.microsoft.com/office/excel/2006/main">
          <x14:cfRule type="expression" priority="14" id="{BC0F73DA-3757-45BD-8913-878EF32D4082}">
            <xm:f>入力シート!$L$112="２．個人"</xm:f>
            <x14:dxf>
              <font>
                <color theme="0"/>
              </font>
            </x14:dxf>
          </x14:cfRule>
          <xm:sqref>C43:AE118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95"/>
  <sheetViews>
    <sheetView showGridLines="0" view="pageBreakPreview" zoomScaleNormal="100" zoomScaleSheetLayoutView="100" zoomScalePageLayoutView="120" workbookViewId="0">
      <selection activeCell="R5" sqref="R5"/>
    </sheetView>
  </sheetViews>
  <sheetFormatPr defaultColWidth="9" defaultRowHeight="13.5"/>
  <cols>
    <col min="1" max="2" width="2.625" style="226" customWidth="1"/>
    <col min="3" max="3" width="1.625" style="226" customWidth="1"/>
    <col min="4" max="4" width="4.625" style="226" customWidth="1"/>
    <col min="5" max="5" width="2.625" style="226" customWidth="1"/>
    <col min="6" max="6" width="6.625" style="226" customWidth="1"/>
    <col min="7" max="7" width="4.625" style="226" customWidth="1"/>
    <col min="8" max="13" width="2.625" style="226" customWidth="1"/>
    <col min="14" max="19" width="4.625" style="226" customWidth="1"/>
    <col min="20" max="20" width="5.625" style="226" customWidth="1"/>
    <col min="21" max="21" width="3.625" style="226" customWidth="1"/>
    <col min="22" max="28" width="4.625" style="226" customWidth="1"/>
    <col min="29" max="30" width="2.625" style="226" customWidth="1"/>
    <col min="31" max="31" width="3.25" style="226" hidden="1" customWidth="1"/>
    <col min="32" max="32" width="4.625" style="226" customWidth="1"/>
    <col min="33" max="16384" width="9" style="226"/>
  </cols>
  <sheetData>
    <row r="1" spans="1:41" ht="22.5">
      <c r="AC1" s="271" t="s">
        <v>749</v>
      </c>
      <c r="AD1" s="272"/>
      <c r="AE1" s="272"/>
      <c r="AF1" s="272"/>
      <c r="AG1" s="272"/>
      <c r="AH1" s="272"/>
      <c r="AI1" s="272"/>
      <c r="AJ1" s="272"/>
      <c r="AK1" s="272"/>
      <c r="AL1" s="272"/>
      <c r="AM1" s="272"/>
      <c r="AN1" s="272"/>
      <c r="AO1" s="272"/>
    </row>
    <row r="2" spans="1:41" ht="24.95" customHeight="1">
      <c r="A2" s="1767" t="s">
        <v>1291</v>
      </c>
      <c r="B2" s="1767"/>
      <c r="C2" s="1767"/>
      <c r="D2" s="1767"/>
      <c r="E2" s="1767"/>
      <c r="F2" s="1767"/>
      <c r="G2" s="1767"/>
      <c r="H2" s="1767"/>
      <c r="I2" s="1767"/>
      <c r="J2" s="1767"/>
      <c r="K2" s="1767"/>
      <c r="L2" s="1767"/>
      <c r="M2" s="1767"/>
      <c r="N2" s="1767"/>
      <c r="O2" s="1767"/>
      <c r="P2" s="1767"/>
      <c r="Q2" s="1767"/>
      <c r="R2" s="1767"/>
      <c r="S2" s="1767"/>
      <c r="T2" s="1767"/>
      <c r="U2" s="1767"/>
      <c r="V2" s="1767"/>
      <c r="W2" s="1767"/>
      <c r="X2" s="1767"/>
      <c r="Y2" s="1767"/>
      <c r="Z2" s="1767"/>
      <c r="AA2" s="1767"/>
      <c r="AB2" s="1767"/>
      <c r="AC2" s="1767"/>
      <c r="AD2" s="272"/>
      <c r="AE2" s="272"/>
      <c r="AF2"/>
      <c r="AG2" s="272"/>
      <c r="AH2" s="272"/>
      <c r="AI2" s="272"/>
      <c r="AJ2" s="272"/>
      <c r="AK2" s="272"/>
      <c r="AL2" s="272"/>
      <c r="AM2" s="272"/>
      <c r="AN2" s="272"/>
      <c r="AO2" s="272"/>
    </row>
    <row r="3" spans="1:41" ht="6.6"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D3" s="272"/>
      <c r="AE3" s="272"/>
      <c r="AF3" s="272"/>
      <c r="AG3" s="272"/>
      <c r="AH3" s="272"/>
      <c r="AI3" s="272"/>
      <c r="AJ3" s="272"/>
      <c r="AK3" s="272"/>
      <c r="AL3" s="272"/>
      <c r="AM3" s="272"/>
      <c r="AN3" s="272"/>
      <c r="AO3" s="272"/>
    </row>
    <row r="4" spans="1:41" ht="6.6"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D4" s="272"/>
      <c r="AE4" s="272"/>
      <c r="AF4" s="272"/>
      <c r="AG4" s="272"/>
      <c r="AH4" s="272"/>
      <c r="AI4" s="272"/>
      <c r="AJ4" s="272"/>
      <c r="AK4" s="272"/>
      <c r="AL4" s="272"/>
      <c r="AM4" s="272"/>
      <c r="AN4" s="272"/>
      <c r="AO4" s="272"/>
    </row>
    <row r="5" spans="1:41" s="556" customFormat="1" ht="17.100000000000001" customHeight="1">
      <c r="P5" s="557"/>
      <c r="Q5" s="557"/>
      <c r="R5" s="274"/>
      <c r="S5" s="559"/>
      <c r="T5" s="275" t="s">
        <v>924</v>
      </c>
      <c r="U5" s="1768" t="s">
        <v>1259</v>
      </c>
      <c r="V5" s="1768"/>
      <c r="W5" s="276">
        <f>IF(IF(入力シート!O51="","",入力シート!O51)=1,"元",入力シート!O51)</f>
        <v>6</v>
      </c>
      <c r="X5" s="559" t="s">
        <v>8</v>
      </c>
      <c r="Y5" s="276" t="str">
        <f>IF(入力シート!R51="","",入力シート!R51)</f>
        <v/>
      </c>
      <c r="Z5" s="559" t="s">
        <v>7</v>
      </c>
      <c r="AA5" s="276" t="str">
        <f>IF(入力シート!U51="","",入力シート!U51)</f>
        <v/>
      </c>
      <c r="AB5" s="559" t="s">
        <v>6</v>
      </c>
      <c r="AD5" s="272"/>
      <c r="AE5" s="272"/>
      <c r="AF5" s="272"/>
      <c r="AG5" s="272"/>
      <c r="AH5" s="272"/>
      <c r="AI5" s="272"/>
      <c r="AJ5" s="272"/>
      <c r="AK5" s="272"/>
      <c r="AL5" s="272"/>
      <c r="AM5" s="272"/>
      <c r="AN5" s="272"/>
      <c r="AO5" s="272"/>
    </row>
    <row r="6" spans="1:41" ht="17.25" customHeight="1">
      <c r="A6" s="565" t="s">
        <v>4</v>
      </c>
      <c r="B6" s="277"/>
      <c r="C6" s="277"/>
      <c r="D6" s="277"/>
      <c r="E6" s="277"/>
      <c r="F6" s="277"/>
      <c r="G6" s="277"/>
      <c r="H6" s="277"/>
      <c r="I6" s="277"/>
      <c r="J6" s="277"/>
      <c r="K6" s="278"/>
      <c r="AD6" s="272"/>
      <c r="AE6" s="272"/>
      <c r="AF6" s="272"/>
      <c r="AG6" s="272"/>
      <c r="AH6" s="272"/>
      <c r="AI6" s="272"/>
      <c r="AJ6" s="272"/>
      <c r="AK6" s="272"/>
      <c r="AL6" s="272"/>
      <c r="AM6" s="272"/>
      <c r="AN6" s="272"/>
      <c r="AO6" s="272"/>
    </row>
    <row r="7" spans="1:41" ht="17.25" customHeight="1">
      <c r="A7" s="565" t="s">
        <v>552</v>
      </c>
      <c r="B7" s="277"/>
      <c r="C7" s="277"/>
      <c r="D7" s="277"/>
      <c r="E7" s="277"/>
      <c r="F7" s="277"/>
      <c r="G7" s="277"/>
      <c r="H7" s="277"/>
      <c r="I7" s="277"/>
      <c r="J7" s="277"/>
      <c r="K7" s="278"/>
      <c r="AD7" s="272"/>
      <c r="AE7" s="272"/>
      <c r="AF7" s="272"/>
      <c r="AG7" s="272"/>
      <c r="AH7" s="272"/>
      <c r="AI7" s="272"/>
      <c r="AJ7" s="272"/>
      <c r="AK7" s="272"/>
      <c r="AL7" s="272"/>
      <c r="AM7" s="272"/>
      <c r="AN7" s="272"/>
      <c r="AO7" s="272"/>
    </row>
    <row r="8" spans="1:41" ht="17.25" customHeight="1">
      <c r="A8" s="566" t="s">
        <v>553</v>
      </c>
      <c r="B8" s="279"/>
      <c r="C8" s="279"/>
      <c r="D8" s="279"/>
      <c r="E8" s="277"/>
      <c r="F8" s="277"/>
      <c r="G8" s="277"/>
      <c r="H8" s="277"/>
      <c r="I8" s="277"/>
      <c r="J8" s="277"/>
      <c r="K8" s="278"/>
      <c r="AD8" s="272"/>
      <c r="AE8" s="272"/>
      <c r="AF8" s="272"/>
      <c r="AG8" s="272"/>
      <c r="AH8" s="272"/>
      <c r="AI8" s="272"/>
      <c r="AJ8" s="272"/>
      <c r="AK8" s="272"/>
      <c r="AL8" s="272"/>
      <c r="AM8" s="272"/>
      <c r="AN8" s="272"/>
      <c r="AO8" s="272"/>
    </row>
    <row r="9" spans="1:41" ht="6.6" customHeight="1">
      <c r="A9" s="280"/>
      <c r="B9" s="280"/>
      <c r="C9" s="280"/>
      <c r="D9" s="280"/>
      <c r="E9" s="272"/>
      <c r="F9" s="272"/>
      <c r="G9" s="272"/>
      <c r="H9" s="272"/>
      <c r="I9" s="272"/>
      <c r="J9" s="272"/>
      <c r="K9" s="278"/>
      <c r="AD9" s="272"/>
      <c r="AE9" s="272"/>
      <c r="AF9" s="272"/>
      <c r="AG9" s="272"/>
      <c r="AH9" s="272"/>
      <c r="AI9" s="272"/>
      <c r="AJ9" s="272"/>
      <c r="AK9" s="272"/>
      <c r="AL9" s="272"/>
      <c r="AM9" s="272"/>
      <c r="AN9" s="272"/>
      <c r="AO9" s="272"/>
    </row>
    <row r="10" spans="1:41" ht="6.6" customHeight="1">
      <c r="AD10" s="272"/>
      <c r="AE10" s="272"/>
      <c r="AF10" s="272"/>
      <c r="AG10" s="272"/>
      <c r="AH10" s="272"/>
      <c r="AI10" s="272"/>
      <c r="AJ10" s="272"/>
      <c r="AK10" s="272"/>
      <c r="AL10" s="272"/>
      <c r="AM10" s="272"/>
      <c r="AN10" s="272"/>
      <c r="AO10" s="272"/>
    </row>
    <row r="11" spans="1:41" ht="21.95" customHeight="1">
      <c r="A11" s="1765" t="s">
        <v>1284</v>
      </c>
      <c r="B11" s="1765"/>
      <c r="C11" s="1765"/>
      <c r="D11" s="1765"/>
      <c r="E11" s="1765"/>
      <c r="F11" s="1765"/>
      <c r="G11" s="1765"/>
      <c r="H11" s="1765"/>
      <c r="I11" s="1765"/>
      <c r="J11" s="1765"/>
      <c r="K11" s="1765"/>
      <c r="L11" s="1765"/>
      <c r="M11" s="1765"/>
      <c r="N11" s="1765"/>
      <c r="O11" s="1765"/>
      <c r="P11" s="1765"/>
      <c r="Q11" s="1765"/>
      <c r="R11" s="1765"/>
      <c r="S11" s="1765"/>
      <c r="T11" s="1765"/>
      <c r="U11" s="1765"/>
      <c r="V11" s="1765"/>
      <c r="W11" s="1765"/>
      <c r="X11" s="1765"/>
      <c r="Y11" s="1765"/>
      <c r="Z11" s="1765"/>
      <c r="AA11" s="1765"/>
      <c r="AB11" s="1765"/>
      <c r="AC11" s="1765"/>
      <c r="AD11" s="272"/>
      <c r="AE11" s="272"/>
      <c r="AF11" s="272"/>
      <c r="AG11" s="272"/>
      <c r="AH11" s="272"/>
      <c r="AI11" s="272"/>
      <c r="AJ11" s="272"/>
      <c r="AK11" s="272"/>
      <c r="AL11" s="272"/>
      <c r="AM11" s="272"/>
      <c r="AN11" s="272"/>
      <c r="AO11" s="272"/>
    </row>
    <row r="12" spans="1:41" ht="21.95" customHeight="1">
      <c r="A12" s="1769" t="s">
        <v>1292</v>
      </c>
      <c r="B12" s="1769"/>
      <c r="C12" s="1769"/>
      <c r="D12" s="1769"/>
      <c r="E12" s="1769"/>
      <c r="F12" s="1769"/>
      <c r="G12" s="1769"/>
      <c r="H12" s="1769"/>
      <c r="I12" s="1769"/>
      <c r="J12" s="1769"/>
      <c r="K12" s="1769"/>
      <c r="L12" s="1769"/>
      <c r="M12" s="1769"/>
      <c r="N12" s="1769"/>
      <c r="O12" s="1769"/>
      <c r="P12" s="1769"/>
      <c r="Q12" s="1769"/>
      <c r="R12" s="1769"/>
      <c r="S12" s="1769"/>
      <c r="T12" s="1769"/>
      <c r="U12" s="1769"/>
      <c r="V12" s="1769"/>
      <c r="W12" s="1769"/>
      <c r="X12" s="1769"/>
      <c r="Y12" s="1769"/>
      <c r="Z12" s="1769"/>
      <c r="AA12" s="1769"/>
      <c r="AB12" s="1769"/>
      <c r="AC12" s="1769"/>
      <c r="AD12" s="272"/>
      <c r="AE12" s="272"/>
      <c r="AF12" s="272"/>
      <c r="AG12" s="272"/>
      <c r="AH12" s="272"/>
      <c r="AI12" s="272"/>
      <c r="AJ12" s="272"/>
      <c r="AK12" s="272"/>
      <c r="AL12" s="272"/>
      <c r="AM12" s="272"/>
      <c r="AN12" s="272"/>
      <c r="AO12" s="272"/>
    </row>
    <row r="13" spans="1:41" ht="21.95" customHeight="1">
      <c r="A13" s="1770" t="s">
        <v>1331</v>
      </c>
      <c r="B13" s="1770"/>
      <c r="C13" s="1770"/>
      <c r="D13" s="1770"/>
      <c r="E13" s="1770"/>
      <c r="F13" s="1770"/>
      <c r="G13" s="1770"/>
      <c r="H13" s="1770"/>
      <c r="I13" s="1770"/>
      <c r="J13" s="1770"/>
      <c r="K13" s="1770"/>
      <c r="L13" s="1770"/>
      <c r="M13" s="1770"/>
      <c r="N13" s="1770"/>
      <c r="O13" s="1770"/>
      <c r="P13" s="1770"/>
      <c r="Q13" s="1770"/>
      <c r="R13" s="1770"/>
      <c r="S13" s="1770"/>
      <c r="T13" s="1770"/>
      <c r="U13" s="1770"/>
      <c r="V13" s="1770"/>
      <c r="W13" s="1770"/>
      <c r="X13" s="1770"/>
      <c r="Y13" s="1770"/>
      <c r="Z13" s="1770"/>
      <c r="AA13" s="1770"/>
      <c r="AB13" s="1770"/>
      <c r="AC13" s="1770"/>
      <c r="AD13" s="272"/>
      <c r="AE13" s="272"/>
      <c r="AF13" s="272"/>
      <c r="AG13" s="272"/>
      <c r="AH13" s="272"/>
      <c r="AI13" s="272"/>
      <c r="AJ13" s="272"/>
      <c r="AK13" s="272"/>
      <c r="AL13" s="272"/>
      <c r="AM13" s="272"/>
      <c r="AN13" s="272"/>
      <c r="AO13" s="272"/>
    </row>
    <row r="14" spans="1:41" ht="21.95" customHeight="1">
      <c r="A14" s="1765" t="s">
        <v>1332</v>
      </c>
      <c r="B14" s="1765"/>
      <c r="C14" s="1765"/>
      <c r="D14" s="1765"/>
      <c r="E14" s="1765"/>
      <c r="F14" s="1765"/>
      <c r="G14" s="1765"/>
      <c r="H14" s="1765"/>
      <c r="I14" s="1765"/>
      <c r="J14" s="1765"/>
      <c r="K14" s="1765"/>
      <c r="L14" s="1765"/>
      <c r="M14" s="1765"/>
      <c r="N14" s="1765"/>
      <c r="O14" s="1765"/>
      <c r="P14" s="1765"/>
      <c r="Q14" s="1765"/>
      <c r="R14" s="1765"/>
      <c r="S14" s="1765"/>
      <c r="T14" s="1765"/>
      <c r="U14" s="1765"/>
      <c r="V14" s="1765"/>
      <c r="W14" s="1765"/>
      <c r="X14" s="1765"/>
      <c r="Y14" s="1765"/>
      <c r="Z14" s="1765"/>
      <c r="AA14" s="1765"/>
      <c r="AB14" s="1765"/>
      <c r="AC14" s="1765"/>
      <c r="AD14" s="272"/>
      <c r="AE14" s="272"/>
      <c r="AF14" s="272"/>
      <c r="AG14" s="272"/>
      <c r="AH14" s="272"/>
      <c r="AI14" s="272"/>
      <c r="AJ14" s="272"/>
      <c r="AK14" s="272"/>
      <c r="AL14" s="272"/>
      <c r="AM14" s="272"/>
      <c r="AN14" s="272"/>
      <c r="AO14" s="272"/>
    </row>
    <row r="15" spans="1:41" ht="21.95" customHeight="1">
      <c r="A15" s="1765" t="s">
        <v>1333</v>
      </c>
      <c r="B15" s="1765"/>
      <c r="C15" s="1765"/>
      <c r="D15" s="1765"/>
      <c r="E15" s="1765"/>
      <c r="F15" s="1765"/>
      <c r="G15" s="1765"/>
      <c r="H15" s="1765"/>
      <c r="I15" s="1765"/>
      <c r="J15" s="1765"/>
      <c r="K15" s="1765"/>
      <c r="L15" s="1765"/>
      <c r="M15" s="1765"/>
      <c r="N15" s="1765"/>
      <c r="O15" s="1765"/>
      <c r="P15" s="1765"/>
      <c r="Q15" s="1765"/>
      <c r="R15" s="1765"/>
      <c r="S15" s="1765"/>
      <c r="T15" s="1765"/>
      <c r="U15" s="1765"/>
      <c r="V15" s="1765"/>
      <c r="W15" s="1765"/>
      <c r="X15" s="1765"/>
      <c r="Y15" s="1765"/>
      <c r="Z15" s="1765"/>
      <c r="AA15" s="1765"/>
      <c r="AB15" s="1765"/>
      <c r="AC15" s="1765"/>
      <c r="AD15" s="272"/>
      <c r="AE15" s="272"/>
      <c r="AF15" s="272"/>
      <c r="AG15" s="272"/>
      <c r="AH15" s="272"/>
      <c r="AI15" s="272"/>
      <c r="AJ15" s="272"/>
      <c r="AK15" s="272"/>
      <c r="AL15" s="272"/>
      <c r="AM15" s="272"/>
      <c r="AN15" s="272"/>
      <c r="AO15" s="272"/>
    </row>
    <row r="16" spans="1:41" ht="21.95" customHeight="1">
      <c r="A16" s="1766" t="s">
        <v>1293</v>
      </c>
      <c r="B16" s="1766"/>
      <c r="C16" s="1766"/>
      <c r="D16" s="1766"/>
      <c r="E16" s="1766"/>
      <c r="F16" s="1766"/>
      <c r="G16" s="1766"/>
      <c r="H16" s="1766"/>
      <c r="I16" s="1766"/>
      <c r="J16" s="1766"/>
      <c r="K16" s="1766"/>
      <c r="L16" s="1766"/>
      <c r="M16" s="1766"/>
      <c r="N16" s="1766"/>
      <c r="O16" s="1766"/>
      <c r="P16" s="1766"/>
      <c r="Q16" s="1766"/>
      <c r="R16" s="1766"/>
      <c r="S16" s="1766"/>
      <c r="T16" s="1766"/>
      <c r="U16" s="1766"/>
      <c r="V16" s="1766"/>
      <c r="W16" s="1766"/>
      <c r="X16" s="1766"/>
      <c r="Y16" s="1766"/>
      <c r="Z16" s="1766"/>
      <c r="AA16" s="1766"/>
      <c r="AB16" s="1766"/>
      <c r="AC16" s="1766"/>
      <c r="AD16" s="272"/>
      <c r="AE16" s="272"/>
      <c r="AF16" s="272"/>
      <c r="AG16" s="272"/>
      <c r="AH16" s="272"/>
      <c r="AI16" s="272"/>
      <c r="AJ16" s="272"/>
      <c r="AK16" s="272"/>
      <c r="AL16" s="272"/>
      <c r="AM16" s="272"/>
      <c r="AN16" s="272"/>
      <c r="AO16" s="272"/>
    </row>
    <row r="17" spans="1:41" ht="21.95" customHeight="1">
      <c r="A17" s="1766" t="s">
        <v>1294</v>
      </c>
      <c r="B17" s="1766"/>
      <c r="C17" s="1766"/>
      <c r="D17" s="1766"/>
      <c r="E17" s="1766"/>
      <c r="F17" s="1766"/>
      <c r="G17" s="1766"/>
      <c r="H17" s="1766"/>
      <c r="I17" s="1766"/>
      <c r="J17" s="1766"/>
      <c r="K17" s="1766"/>
      <c r="L17" s="1766"/>
      <c r="M17" s="1766"/>
      <c r="N17" s="1766"/>
      <c r="O17" s="1766"/>
      <c r="P17" s="1766"/>
      <c r="Q17" s="1766"/>
      <c r="R17" s="1766"/>
      <c r="S17" s="1766"/>
      <c r="T17" s="1766"/>
      <c r="U17" s="1766"/>
      <c r="V17" s="1766"/>
      <c r="W17" s="1766"/>
      <c r="X17" s="1766"/>
      <c r="Y17" s="1766"/>
      <c r="Z17" s="1766"/>
      <c r="AA17" s="1766"/>
      <c r="AB17" s="1766"/>
      <c r="AC17" s="1766"/>
      <c r="AD17" s="272"/>
      <c r="AE17" s="272"/>
      <c r="AF17" s="272"/>
      <c r="AG17" s="272"/>
      <c r="AH17" s="272"/>
      <c r="AI17" s="272"/>
      <c r="AJ17" s="272"/>
      <c r="AK17" s="272"/>
      <c r="AL17" s="272"/>
      <c r="AM17" s="272"/>
      <c r="AN17" s="272"/>
      <c r="AO17" s="272"/>
    </row>
    <row r="18" spans="1:41" ht="21.95" customHeight="1">
      <c r="A18" s="1766" t="s">
        <v>1295</v>
      </c>
      <c r="B18" s="1766"/>
      <c r="C18" s="1766"/>
      <c r="D18" s="1766"/>
      <c r="E18" s="1766"/>
      <c r="F18" s="1766"/>
      <c r="G18" s="1766"/>
      <c r="H18" s="1766"/>
      <c r="I18" s="1766"/>
      <c r="J18" s="1766"/>
      <c r="K18" s="1766"/>
      <c r="L18" s="1766"/>
      <c r="M18" s="1766"/>
      <c r="N18" s="1766"/>
      <c r="O18" s="1766"/>
      <c r="P18" s="1766"/>
      <c r="Q18" s="1766"/>
      <c r="R18" s="1766"/>
      <c r="S18" s="1766"/>
      <c r="T18" s="1766"/>
      <c r="U18" s="1766"/>
      <c r="V18" s="1766"/>
      <c r="W18" s="1766"/>
      <c r="X18" s="1766"/>
      <c r="Y18" s="1766"/>
      <c r="Z18" s="1766"/>
      <c r="AA18" s="1766"/>
      <c r="AB18" s="1766"/>
      <c r="AC18" s="1766"/>
      <c r="AD18" s="272"/>
      <c r="AE18" s="272"/>
      <c r="AF18" s="272"/>
      <c r="AG18" s="272"/>
      <c r="AH18" s="272"/>
      <c r="AI18" s="272"/>
      <c r="AJ18" s="272"/>
      <c r="AK18" s="272"/>
      <c r="AL18" s="272"/>
      <c r="AM18" s="272"/>
      <c r="AN18" s="272"/>
      <c r="AO18" s="272"/>
    </row>
    <row r="19" spans="1:41" ht="21.95" customHeight="1">
      <c r="A19" s="567" t="s">
        <v>551</v>
      </c>
      <c r="B19" s="567"/>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272"/>
      <c r="AE19" s="272"/>
      <c r="AF19" s="272"/>
      <c r="AG19" s="272"/>
      <c r="AH19" s="272"/>
      <c r="AI19" s="272"/>
      <c r="AJ19" s="272"/>
      <c r="AK19" s="272"/>
      <c r="AL19" s="272"/>
      <c r="AM19" s="272"/>
      <c r="AN19" s="272"/>
      <c r="AO19" s="272"/>
    </row>
    <row r="20" spans="1:41" ht="21.95" customHeight="1">
      <c r="A20" s="277" t="s">
        <v>9</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2"/>
      <c r="AD20" s="272"/>
      <c r="AE20" s="272"/>
      <c r="AF20" s="272"/>
      <c r="AG20" s="272"/>
      <c r="AH20" s="272"/>
      <c r="AI20" s="272"/>
      <c r="AJ20" s="272"/>
      <c r="AK20" s="272"/>
      <c r="AL20" s="272"/>
      <c r="AM20" s="272"/>
      <c r="AN20" s="272"/>
      <c r="AO20" s="272"/>
    </row>
    <row r="21" spans="1:41" ht="9" customHeight="1">
      <c r="A21" s="558"/>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281"/>
      <c r="AD21" s="281"/>
      <c r="AE21" s="281"/>
      <c r="AF21" s="281"/>
      <c r="AG21" s="281"/>
      <c r="AH21" s="281"/>
      <c r="AI21" s="281"/>
      <c r="AJ21" s="281"/>
      <c r="AK21" s="281"/>
      <c r="AL21" s="281"/>
      <c r="AM21" s="281"/>
      <c r="AN21" s="281"/>
      <c r="AO21" s="281"/>
    </row>
    <row r="22" spans="1:41" ht="9" customHeight="1">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row>
    <row r="23" spans="1:41" ht="21" customHeight="1">
      <c r="A23" s="1771" t="s">
        <v>0</v>
      </c>
      <c r="B23" s="1771"/>
      <c r="C23" s="1771"/>
      <c r="D23" s="1771"/>
      <c r="E23" s="1771"/>
      <c r="F23" s="282"/>
    </row>
    <row r="24" spans="1:41" ht="4.5" customHeight="1">
      <c r="A24" s="1772"/>
      <c r="B24" s="1772"/>
      <c r="C24" s="1772"/>
      <c r="D24" s="1772"/>
      <c r="E24" s="1772"/>
      <c r="F24" s="560"/>
      <c r="G24" s="1773"/>
      <c r="H24" s="1773"/>
      <c r="I24" s="1773"/>
      <c r="J24" s="1773"/>
      <c r="K24" s="1773"/>
      <c r="L24" s="1773"/>
      <c r="M24" s="1773"/>
      <c r="N24" s="1773"/>
      <c r="O24" s="1773"/>
      <c r="P24" s="1773"/>
      <c r="Q24" s="1773"/>
      <c r="R24" s="1773"/>
      <c r="S24" s="1773"/>
      <c r="T24" s="1773"/>
      <c r="U24" s="1773"/>
      <c r="V24" s="1773"/>
      <c r="W24" s="1773"/>
      <c r="X24" s="1773"/>
      <c r="Y24" s="1773"/>
      <c r="Z24" s="1773"/>
      <c r="AA24" s="1773"/>
      <c r="AB24" s="1773"/>
    </row>
    <row r="25" spans="1:41" ht="17.25" customHeight="1">
      <c r="A25" s="1774" t="s">
        <v>85</v>
      </c>
      <c r="B25" s="1774"/>
      <c r="C25" s="1774"/>
      <c r="D25" s="1774"/>
      <c r="E25" s="1774"/>
      <c r="F25" s="1774"/>
      <c r="G25" s="1775" t="str">
        <f>入力シート!AT60</f>
        <v/>
      </c>
      <c r="H25" s="1775"/>
      <c r="I25" s="1775"/>
      <c r="J25" s="1775"/>
      <c r="K25" s="1775"/>
      <c r="L25" s="1775"/>
      <c r="M25" s="1775"/>
      <c r="N25" s="1775"/>
      <c r="O25" s="1775"/>
      <c r="P25" s="1775"/>
      <c r="Q25" s="1775"/>
      <c r="R25" s="1775"/>
      <c r="S25" s="1775"/>
      <c r="T25" s="1775"/>
      <c r="U25" s="1775"/>
      <c r="V25" s="1775"/>
      <c r="W25" s="1775"/>
      <c r="X25" s="1775"/>
      <c r="Y25" s="1775"/>
      <c r="Z25" s="1775"/>
      <c r="AA25" s="1775"/>
      <c r="AB25" s="1775"/>
    </row>
    <row r="26" spans="1:41" ht="40.5" customHeight="1">
      <c r="A26" s="1774"/>
      <c r="B26" s="1774"/>
      <c r="C26" s="1774"/>
      <c r="D26" s="1774"/>
      <c r="E26" s="1774"/>
      <c r="F26" s="1774"/>
      <c r="G26" s="1775"/>
      <c r="H26" s="1775"/>
      <c r="I26" s="1775"/>
      <c r="J26" s="1775"/>
      <c r="K26" s="1775"/>
      <c r="L26" s="1775"/>
      <c r="M26" s="1775"/>
      <c r="N26" s="1775"/>
      <c r="O26" s="1775"/>
      <c r="P26" s="1775"/>
      <c r="Q26" s="1775"/>
      <c r="R26" s="1775"/>
      <c r="S26" s="1775"/>
      <c r="T26" s="1775"/>
      <c r="U26" s="1775"/>
      <c r="V26" s="1775"/>
      <c r="W26" s="1775"/>
      <c r="X26" s="1775"/>
      <c r="Y26" s="1775"/>
      <c r="Z26" s="1775"/>
      <c r="AA26" s="1775"/>
      <c r="AB26" s="1775"/>
    </row>
    <row r="27" spans="1:41" ht="6" customHeight="1">
      <c r="A27" s="283"/>
      <c r="B27" s="283"/>
      <c r="C27" s="283"/>
      <c r="D27" s="283"/>
      <c r="E27" s="283"/>
      <c r="F27" s="283"/>
      <c r="G27" s="284"/>
      <c r="H27" s="284"/>
      <c r="I27" s="284"/>
      <c r="J27" s="284"/>
      <c r="K27" s="284"/>
      <c r="L27" s="284"/>
      <c r="M27" s="284"/>
      <c r="N27" s="284"/>
      <c r="O27" s="284"/>
      <c r="P27" s="284"/>
      <c r="Q27" s="284"/>
      <c r="R27" s="284"/>
      <c r="S27" s="284"/>
      <c r="T27" s="284"/>
      <c r="U27" s="284"/>
      <c r="V27" s="284"/>
      <c r="W27" s="284"/>
      <c r="X27" s="284"/>
      <c r="Y27" s="284"/>
      <c r="Z27" s="284"/>
      <c r="AA27" s="284"/>
      <c r="AB27" s="284"/>
    </row>
    <row r="28" spans="1:41" ht="17.25" customHeight="1">
      <c r="A28" s="1773" t="s">
        <v>5</v>
      </c>
      <c r="B28" s="1773"/>
      <c r="C28" s="1773"/>
      <c r="D28" s="1773"/>
      <c r="E28" s="1773"/>
      <c r="F28" s="1773"/>
      <c r="G28" s="1775" t="str">
        <f>入力シート!AT74</f>
        <v/>
      </c>
      <c r="H28" s="1775"/>
      <c r="I28" s="1775"/>
      <c r="J28" s="1775"/>
      <c r="K28" s="1775"/>
      <c r="L28" s="1775"/>
      <c r="M28" s="1775"/>
      <c r="N28" s="1775"/>
      <c r="O28" s="1775"/>
      <c r="P28" s="1775"/>
      <c r="Q28" s="1775"/>
      <c r="R28" s="1775"/>
      <c r="S28" s="1775"/>
      <c r="T28" s="1775"/>
      <c r="U28" s="1775"/>
      <c r="V28" s="1775"/>
      <c r="W28" s="1775"/>
      <c r="X28" s="1775"/>
      <c r="Y28" s="1775"/>
      <c r="Z28" s="1775"/>
      <c r="AA28" s="1775"/>
      <c r="AB28" s="1775"/>
    </row>
    <row r="29" spans="1:41" ht="17.25" customHeight="1">
      <c r="A29" s="1773"/>
      <c r="B29" s="1773"/>
      <c r="C29" s="1773"/>
      <c r="D29" s="1773"/>
      <c r="E29" s="1773"/>
      <c r="F29" s="1773"/>
      <c r="G29" s="1775"/>
      <c r="H29" s="1775"/>
      <c r="I29" s="1775"/>
      <c r="J29" s="1775"/>
      <c r="K29" s="1775"/>
      <c r="L29" s="1775"/>
      <c r="M29" s="1775"/>
      <c r="N29" s="1775"/>
      <c r="O29" s="1775"/>
      <c r="P29" s="1775"/>
      <c r="Q29" s="1775"/>
      <c r="R29" s="1775"/>
      <c r="S29" s="1775"/>
      <c r="T29" s="1775"/>
      <c r="U29" s="1775"/>
      <c r="V29" s="1775"/>
      <c r="W29" s="1775"/>
      <c r="X29" s="1775"/>
      <c r="Y29" s="1775"/>
      <c r="Z29" s="1775"/>
      <c r="AA29" s="1775"/>
      <c r="AB29" s="1775"/>
    </row>
    <row r="30" spans="1:41" ht="6" customHeight="1">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row>
    <row r="31" spans="1:41" ht="17.25" customHeight="1">
      <c r="A31" s="1776" t="s">
        <v>1</v>
      </c>
      <c r="B31" s="1776"/>
      <c r="C31" s="1776"/>
      <c r="D31" s="1776"/>
      <c r="E31" s="1776"/>
      <c r="F31" s="1776"/>
      <c r="G31" s="1775" t="str">
        <f>入力シート!AT18</f>
        <v/>
      </c>
      <c r="H31" s="1775"/>
      <c r="I31" s="1775"/>
      <c r="J31" s="1775"/>
      <c r="K31" s="1775"/>
      <c r="L31" s="1775"/>
      <c r="M31" s="1775"/>
      <c r="N31" s="1775"/>
      <c r="O31" s="1775"/>
      <c r="P31" s="1775"/>
      <c r="Q31" s="1775"/>
      <c r="R31" s="1775"/>
      <c r="S31" s="1775"/>
      <c r="T31" s="1775"/>
      <c r="U31" s="1775"/>
      <c r="V31" s="285"/>
      <c r="W31" s="285"/>
      <c r="X31" s="285"/>
      <c r="Y31" s="285"/>
      <c r="Z31" s="285"/>
      <c r="AA31" s="285"/>
      <c r="AB31" s="285"/>
      <c r="AE31" s="226" t="str">
        <f t="shared" ref="AE31" si="0">SUBSTITUTE(SUBSTITUTE(G31," ",""),"　","")</f>
        <v/>
      </c>
    </row>
    <row r="32" spans="1:41" ht="17.25" customHeight="1">
      <c r="A32" s="1776"/>
      <c r="B32" s="1776"/>
      <c r="C32" s="1776"/>
      <c r="D32" s="1776"/>
      <c r="E32" s="1776"/>
      <c r="F32" s="1776"/>
      <c r="G32" s="1775"/>
      <c r="H32" s="1775"/>
      <c r="I32" s="1775"/>
      <c r="J32" s="1775"/>
      <c r="K32" s="1775"/>
      <c r="L32" s="1775"/>
      <c r="M32" s="1775"/>
      <c r="N32" s="1775"/>
      <c r="O32" s="1775"/>
      <c r="P32" s="1775"/>
      <c r="Q32" s="1775"/>
      <c r="R32" s="1775"/>
      <c r="S32" s="1775"/>
      <c r="T32" s="1775"/>
      <c r="U32" s="1775"/>
      <c r="V32" s="285"/>
      <c r="W32" s="285"/>
      <c r="X32" s="285"/>
      <c r="Y32" s="285"/>
      <c r="Z32" s="285"/>
      <c r="AA32" s="285"/>
      <c r="AB32" s="285"/>
    </row>
    <row r="33" spans="1:38" ht="6" customHeight="1">
      <c r="A33" s="561"/>
      <c r="B33" s="561"/>
      <c r="C33" s="561"/>
      <c r="D33" s="561"/>
      <c r="E33" s="561"/>
      <c r="F33" s="561"/>
      <c r="G33" s="286"/>
      <c r="H33" s="286"/>
      <c r="I33" s="286"/>
      <c r="J33" s="286"/>
      <c r="K33" s="286"/>
      <c r="L33" s="286"/>
      <c r="M33" s="286"/>
      <c r="N33" s="286"/>
      <c r="O33" s="286"/>
      <c r="P33" s="286"/>
      <c r="Q33" s="286"/>
      <c r="R33" s="286"/>
      <c r="S33" s="286"/>
      <c r="T33" s="286"/>
      <c r="U33" s="286"/>
      <c r="V33" s="286"/>
      <c r="W33" s="286"/>
      <c r="X33" s="286"/>
      <c r="Y33" s="286"/>
      <c r="Z33" s="286"/>
      <c r="AA33" s="286"/>
      <c r="AB33" s="286"/>
    </row>
    <row r="34" spans="1:38" ht="17.25" customHeight="1">
      <c r="A34" s="1776" t="s">
        <v>2</v>
      </c>
      <c r="B34" s="1776"/>
      <c r="C34" s="1776"/>
      <c r="D34" s="1776"/>
      <c r="E34" s="1776"/>
      <c r="F34" s="1776"/>
      <c r="G34" s="1775" t="str">
        <f>入力シート!AT77</f>
        <v/>
      </c>
      <c r="H34" s="1775"/>
      <c r="I34" s="1775"/>
      <c r="J34" s="1775"/>
      <c r="K34" s="1775"/>
      <c r="L34" s="1775"/>
      <c r="M34" s="1775"/>
      <c r="N34" s="1775"/>
      <c r="O34" s="1775"/>
      <c r="P34" s="1775"/>
      <c r="Q34" s="1775"/>
      <c r="R34" s="1775"/>
      <c r="S34" s="1775"/>
      <c r="T34" s="1775"/>
      <c r="U34" s="1775"/>
      <c r="V34" s="285"/>
      <c r="W34" s="285"/>
      <c r="X34" s="285"/>
      <c r="Y34" s="285"/>
      <c r="Z34" s="285"/>
      <c r="AA34" s="285"/>
      <c r="AB34" s="285"/>
    </row>
    <row r="35" spans="1:38" ht="17.25" customHeight="1">
      <c r="A35" s="1776"/>
      <c r="B35" s="1776"/>
      <c r="C35" s="1776"/>
      <c r="D35" s="1776"/>
      <c r="E35" s="1776"/>
      <c r="F35" s="1776"/>
      <c r="G35" s="1775"/>
      <c r="H35" s="1775"/>
      <c r="I35" s="1775"/>
      <c r="J35" s="1775"/>
      <c r="K35" s="1775"/>
      <c r="L35" s="1775"/>
      <c r="M35" s="1775"/>
      <c r="N35" s="1775"/>
      <c r="O35" s="1775"/>
      <c r="P35" s="1775"/>
      <c r="Q35" s="1775"/>
      <c r="R35" s="1775"/>
      <c r="S35" s="1775"/>
      <c r="T35" s="1775"/>
      <c r="U35" s="1775"/>
      <c r="V35" s="285"/>
      <c r="W35" s="285"/>
      <c r="X35" s="285"/>
      <c r="Y35" s="285"/>
      <c r="Z35" s="285"/>
      <c r="AA35" s="285"/>
      <c r="AB35" s="285"/>
    </row>
    <row r="36" spans="1:38" ht="6" customHeight="1">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row>
    <row r="37" spans="1:38" ht="17.25" customHeight="1">
      <c r="A37" s="1776" t="s">
        <v>3</v>
      </c>
      <c r="B37" s="1776"/>
      <c r="C37" s="1776"/>
      <c r="D37" s="1776"/>
      <c r="E37" s="1776"/>
      <c r="F37" s="1776"/>
      <c r="G37" s="1778" t="str">
        <f>入力シート!AT80</f>
        <v/>
      </c>
      <c r="H37" s="1778"/>
      <c r="I37" s="1778"/>
      <c r="J37" s="1778"/>
      <c r="K37" s="1778"/>
      <c r="L37" s="1778"/>
      <c r="M37" s="1778"/>
      <c r="N37" s="1778"/>
      <c r="O37" s="1778"/>
      <c r="P37" s="1778"/>
      <c r="Q37" s="1778"/>
      <c r="R37" s="1778"/>
      <c r="S37" s="1778"/>
      <c r="T37" s="1778"/>
      <c r="U37" s="1778"/>
      <c r="V37" s="285"/>
      <c r="W37" s="285"/>
      <c r="X37" s="285"/>
      <c r="Y37" s="285"/>
      <c r="Z37" s="285"/>
      <c r="AA37" s="285"/>
      <c r="AB37" s="285"/>
      <c r="AE37" s="226" t="str">
        <f>SUBSTITUTE(SUBSTITUTE(G37," ",""),"　","")</f>
        <v/>
      </c>
    </row>
    <row r="38" spans="1:38" s="287" customFormat="1" ht="17.25" customHeight="1">
      <c r="A38" s="1776"/>
      <c r="B38" s="1776"/>
      <c r="C38" s="1776"/>
      <c r="D38" s="1776"/>
      <c r="E38" s="1776"/>
      <c r="F38" s="1776"/>
      <c r="G38" s="1778"/>
      <c r="H38" s="1778"/>
      <c r="I38" s="1778"/>
      <c r="J38" s="1778"/>
      <c r="K38" s="1778"/>
      <c r="L38" s="1778"/>
      <c r="M38" s="1778"/>
      <c r="N38" s="1778"/>
      <c r="O38" s="1778"/>
      <c r="P38" s="1778"/>
      <c r="Q38" s="1778"/>
      <c r="R38" s="1778"/>
      <c r="S38" s="1778"/>
      <c r="T38" s="1778"/>
      <c r="U38" s="1778"/>
      <c r="V38" s="285"/>
      <c r="W38" s="285"/>
      <c r="X38" s="285"/>
      <c r="Y38" s="285"/>
      <c r="Z38" s="285"/>
      <c r="AA38" s="285"/>
      <c r="AB38" s="285"/>
    </row>
    <row r="39" spans="1:38" s="287" customFormat="1" ht="8.1" customHeight="1">
      <c r="A39" s="610"/>
      <c r="B39" s="610"/>
      <c r="C39" s="610"/>
      <c r="D39" s="610"/>
      <c r="E39" s="610"/>
      <c r="F39" s="610"/>
      <c r="G39" s="611"/>
      <c r="H39" s="611"/>
      <c r="I39" s="611"/>
      <c r="J39" s="611"/>
      <c r="K39" s="611"/>
      <c r="L39" s="611"/>
      <c r="M39" s="611"/>
      <c r="N39" s="611"/>
      <c r="O39" s="611"/>
      <c r="P39" s="611"/>
      <c r="Q39" s="611"/>
      <c r="R39" s="611"/>
      <c r="S39" s="611"/>
      <c r="T39" s="611"/>
      <c r="U39" s="611"/>
      <c r="V39" s="285"/>
      <c r="W39" s="285"/>
      <c r="X39" s="285"/>
      <c r="Y39" s="285"/>
      <c r="Z39" s="285"/>
      <c r="AA39" s="285"/>
      <c r="AB39" s="285"/>
    </row>
    <row r="40" spans="1:38" s="287" customFormat="1" ht="20.100000000000001" customHeight="1" thickBot="1">
      <c r="A40" s="613"/>
      <c r="C40" s="613"/>
      <c r="D40" s="613"/>
      <c r="E40" s="613"/>
      <c r="F40" s="613"/>
      <c r="G40" s="614"/>
      <c r="H40" s="614"/>
      <c r="I40" s="614"/>
      <c r="J40" s="614"/>
      <c r="K40" s="614"/>
      <c r="L40" s="614"/>
      <c r="M40" s="614"/>
      <c r="N40" s="614"/>
      <c r="O40" s="614"/>
      <c r="P40" s="614"/>
      <c r="Q40" s="614"/>
      <c r="R40" s="614"/>
      <c r="S40" s="614"/>
      <c r="T40" s="614"/>
      <c r="U40" s="614"/>
      <c r="V40" s="285"/>
      <c r="W40" s="285"/>
      <c r="X40" s="285"/>
      <c r="Y40" s="285"/>
      <c r="Z40" s="285"/>
      <c r="AA40" s="285"/>
      <c r="AB40" s="285"/>
    </row>
    <row r="41" spans="1:38" ht="3.95" customHeight="1">
      <c r="A41" s="288"/>
      <c r="B41" s="288"/>
      <c r="C41" s="288"/>
      <c r="D41" s="288"/>
      <c r="E41" s="288"/>
      <c r="F41" s="288"/>
      <c r="G41" s="288"/>
      <c r="H41" s="288"/>
      <c r="I41" s="288"/>
      <c r="J41" s="288"/>
      <c r="K41" s="288"/>
      <c r="L41" s="288"/>
      <c r="M41" s="288"/>
      <c r="N41" s="288"/>
      <c r="O41" s="288"/>
      <c r="P41" s="288"/>
      <c r="Q41" s="288"/>
      <c r="R41" s="288"/>
      <c r="S41" s="288"/>
      <c r="T41" s="288"/>
      <c r="U41" s="1779" t="s">
        <v>1297</v>
      </c>
      <c r="V41" s="1780"/>
      <c r="W41" s="1780"/>
      <c r="X41" s="1780"/>
      <c r="Y41" s="1780"/>
      <c r="Z41" s="1780"/>
      <c r="AA41" s="1780"/>
      <c r="AB41" s="1780"/>
      <c r="AC41" s="1781"/>
      <c r="AD41" s="228"/>
    </row>
    <row r="42" spans="1:38" s="289" customFormat="1" ht="15" customHeight="1" thickBot="1">
      <c r="B42" s="294" t="s">
        <v>1341</v>
      </c>
      <c r="D42" s="621"/>
      <c r="E42" s="562"/>
      <c r="F42" s="568"/>
      <c r="G42" s="562"/>
      <c r="H42" s="562"/>
      <c r="I42" s="562"/>
      <c r="J42" s="562"/>
      <c r="K42" s="562"/>
      <c r="L42" s="562"/>
      <c r="M42" s="562"/>
      <c r="N42" s="562"/>
      <c r="O42" s="562"/>
      <c r="P42" s="562"/>
      <c r="Q42" s="562"/>
      <c r="R42" s="288"/>
      <c r="S42" s="288"/>
      <c r="T42" s="288"/>
      <c r="U42" s="1782"/>
      <c r="V42" s="1783"/>
      <c r="W42" s="1783"/>
      <c r="X42" s="1783"/>
      <c r="Y42" s="1783"/>
      <c r="Z42" s="1783"/>
      <c r="AA42" s="1783"/>
      <c r="AB42" s="1783"/>
      <c r="AC42" s="1784"/>
      <c r="AD42" s="562"/>
    </row>
    <row r="43" spans="1:38" s="289" customFormat="1" ht="15" customHeight="1">
      <c r="B43" s="617" t="s">
        <v>1342</v>
      </c>
      <c r="C43" s="622"/>
      <c r="D43" s="562"/>
      <c r="E43" s="562"/>
      <c r="F43" s="568"/>
      <c r="G43" s="562"/>
      <c r="H43" s="562"/>
      <c r="I43" s="562"/>
      <c r="J43" s="562"/>
      <c r="K43" s="562"/>
      <c r="L43" s="562"/>
      <c r="M43" s="562"/>
      <c r="N43" s="562"/>
      <c r="O43" s="562"/>
      <c r="P43" s="562"/>
      <c r="Q43" s="562"/>
      <c r="R43" s="562"/>
      <c r="S43" s="562"/>
      <c r="T43" s="562"/>
      <c r="U43" s="583"/>
      <c r="V43" s="584"/>
      <c r="W43" s="584"/>
      <c r="X43" s="585"/>
      <c r="Y43" s="585"/>
      <c r="Z43" s="585"/>
      <c r="AA43" s="585"/>
      <c r="AB43" s="585"/>
      <c r="AC43" s="586"/>
      <c r="AD43" s="562"/>
    </row>
    <row r="44" spans="1:38" s="308" customFormat="1" ht="15" customHeight="1">
      <c r="B44" s="641" t="s">
        <v>1345</v>
      </c>
      <c r="D44" s="640"/>
      <c r="F44" s="587"/>
      <c r="G44" s="587"/>
      <c r="H44" s="587"/>
      <c r="I44" s="587"/>
      <c r="J44" s="587"/>
      <c r="Q44" s="307"/>
      <c r="R44" s="588"/>
      <c r="S44" s="588"/>
      <c r="T44" s="588"/>
      <c r="U44" s="589"/>
      <c r="V44" s="588"/>
      <c r="W44" s="588"/>
      <c r="X44" s="590"/>
      <c r="Y44" s="590"/>
      <c r="Z44" s="590"/>
      <c r="AA44" s="590"/>
      <c r="AB44" s="590"/>
      <c r="AC44" s="591"/>
      <c r="AD44" s="563"/>
      <c r="AE44" s="563"/>
      <c r="AF44" s="563"/>
      <c r="AG44" s="563"/>
      <c r="AH44" s="563"/>
      <c r="AI44" s="563"/>
      <c r="AJ44" s="563"/>
    </row>
    <row r="45" spans="1:38" s="308" customFormat="1" ht="15" customHeight="1">
      <c r="B45" s="617" t="s">
        <v>1352</v>
      </c>
      <c r="D45" s="640"/>
      <c r="F45" s="587"/>
      <c r="G45" s="587"/>
      <c r="H45" s="587"/>
      <c r="I45" s="587"/>
      <c r="J45" s="587"/>
      <c r="Q45" s="307"/>
      <c r="R45" s="588"/>
      <c r="S45" s="588"/>
      <c r="T45" s="588"/>
      <c r="U45" s="589"/>
      <c r="V45" s="588"/>
      <c r="W45" s="588"/>
      <c r="X45" s="590"/>
      <c r="Y45" s="590"/>
      <c r="Z45" s="590"/>
      <c r="AA45" s="590"/>
      <c r="AB45" s="590"/>
      <c r="AC45" s="591"/>
      <c r="AD45" s="563"/>
      <c r="AE45" s="563"/>
      <c r="AF45" s="563"/>
      <c r="AG45" s="563"/>
      <c r="AH45" s="563"/>
      <c r="AI45" s="563"/>
      <c r="AJ45" s="563"/>
    </row>
    <row r="46" spans="1:38" s="308" customFormat="1" ht="6.95" customHeight="1">
      <c r="B46" s="640"/>
      <c r="D46" s="640"/>
      <c r="F46" s="587"/>
      <c r="G46" s="587"/>
      <c r="H46" s="587"/>
      <c r="I46" s="587"/>
      <c r="J46" s="587"/>
      <c r="Q46" s="307"/>
      <c r="R46" s="588"/>
      <c r="S46" s="588"/>
      <c r="T46" s="588"/>
      <c r="U46" s="589"/>
      <c r="V46" s="588"/>
      <c r="W46" s="588"/>
      <c r="X46" s="590"/>
      <c r="Y46" s="590"/>
      <c r="Z46" s="590"/>
      <c r="AA46" s="590"/>
      <c r="AB46" s="590"/>
      <c r="AC46" s="591"/>
      <c r="AD46" s="563"/>
      <c r="AE46" s="563"/>
      <c r="AF46" s="563"/>
      <c r="AG46" s="563"/>
      <c r="AH46" s="563"/>
      <c r="AI46" s="563"/>
      <c r="AJ46" s="563"/>
    </row>
    <row r="47" spans="1:38" ht="15" customHeight="1">
      <c r="B47" s="298" t="s">
        <v>1340</v>
      </c>
      <c r="D47" s="308"/>
      <c r="E47" s="562"/>
      <c r="F47" s="562"/>
      <c r="G47" s="562"/>
      <c r="H47" s="562"/>
      <c r="I47" s="562"/>
      <c r="J47" s="288"/>
      <c r="K47" s="288"/>
      <c r="L47" s="288"/>
      <c r="M47" s="288"/>
      <c r="N47" s="288"/>
      <c r="O47" s="288"/>
      <c r="P47" s="288"/>
      <c r="Q47" s="288"/>
      <c r="R47" s="288"/>
      <c r="S47" s="288"/>
      <c r="T47" s="288"/>
      <c r="U47" s="592"/>
      <c r="V47" s="288"/>
      <c r="W47" s="593"/>
      <c r="X47" s="593"/>
      <c r="Y47" s="593"/>
      <c r="Z47" s="593"/>
      <c r="AA47" s="593"/>
      <c r="AB47" s="590"/>
      <c r="AC47" s="594"/>
      <c r="AD47" s="228"/>
      <c r="AG47" s="228"/>
      <c r="AH47" s="228"/>
      <c r="AI47" s="293"/>
      <c r="AJ47" s="562"/>
      <c r="AK47" s="562"/>
      <c r="AL47" s="562"/>
    </row>
    <row r="48" spans="1:38" ht="15" customHeight="1">
      <c r="A48" s="288"/>
      <c r="B48" s="617" t="s">
        <v>1343</v>
      </c>
      <c r="E48" s="562"/>
      <c r="F48" s="562"/>
      <c r="G48" s="562"/>
      <c r="H48" s="562"/>
      <c r="I48" s="562"/>
      <c r="J48" s="288"/>
      <c r="K48" s="288"/>
      <c r="L48" s="288"/>
      <c r="M48" s="288"/>
      <c r="N48" s="288"/>
      <c r="O48" s="288"/>
      <c r="P48" s="288"/>
      <c r="Q48" s="288"/>
      <c r="R48" s="288"/>
      <c r="S48" s="288"/>
      <c r="T48" s="288"/>
      <c r="U48" s="592"/>
      <c r="V48" s="288"/>
      <c r="W48" s="593"/>
      <c r="X48" s="593"/>
      <c r="Y48" s="593"/>
      <c r="Z48" s="593"/>
      <c r="AA48" s="593"/>
      <c r="AB48" s="590"/>
      <c r="AC48" s="594"/>
      <c r="AD48" s="228"/>
      <c r="AG48" s="228"/>
      <c r="AH48" s="228"/>
      <c r="AI48" s="293"/>
      <c r="AJ48" s="562"/>
      <c r="AK48" s="562"/>
      <c r="AL48" s="562"/>
    </row>
    <row r="49" spans="1:41" ht="15" customHeight="1">
      <c r="A49" s="288"/>
      <c r="B49" s="617" t="s">
        <v>1330</v>
      </c>
      <c r="E49" s="562"/>
      <c r="F49" s="562"/>
      <c r="G49" s="562"/>
      <c r="H49" s="562"/>
      <c r="I49" s="562"/>
      <c r="J49" s="288"/>
      <c r="K49" s="288"/>
      <c r="L49" s="288"/>
      <c r="M49" s="288"/>
      <c r="N49" s="288"/>
      <c r="O49" s="288"/>
      <c r="P49" s="288"/>
      <c r="Q49" s="288"/>
      <c r="R49" s="288"/>
      <c r="S49" s="288"/>
      <c r="T49" s="288"/>
      <c r="U49" s="592"/>
      <c r="V49" s="288"/>
      <c r="W49" s="288"/>
      <c r="X49" s="288"/>
      <c r="Y49" s="288"/>
      <c r="Z49" s="288"/>
      <c r="AA49" s="288"/>
      <c r="AB49" s="288"/>
      <c r="AC49" s="594"/>
      <c r="AD49" s="228"/>
      <c r="AG49" s="228"/>
      <c r="AH49" s="228"/>
      <c r="AI49" s="293"/>
      <c r="AJ49" s="562"/>
      <c r="AK49" s="562"/>
      <c r="AL49" s="562"/>
    </row>
    <row r="50" spans="1:41" ht="15" customHeight="1">
      <c r="A50" s="288"/>
      <c r="B50" s="617" t="s">
        <v>1344</v>
      </c>
      <c r="E50" s="562"/>
      <c r="F50" s="562"/>
      <c r="G50" s="562"/>
      <c r="H50" s="562"/>
      <c r="I50" s="562"/>
      <c r="J50" s="288"/>
      <c r="K50" s="288"/>
      <c r="L50" s="288"/>
      <c r="M50" s="288"/>
      <c r="N50" s="288"/>
      <c r="O50" s="288"/>
      <c r="P50" s="288"/>
      <c r="Q50" s="288"/>
      <c r="R50" s="288"/>
      <c r="S50" s="288"/>
      <c r="T50" s="288"/>
      <c r="U50" s="592"/>
      <c r="V50" s="288"/>
      <c r="W50" s="288"/>
      <c r="X50" s="288"/>
      <c r="Y50" s="288"/>
      <c r="Z50" s="288"/>
      <c r="AA50" s="288"/>
      <c r="AB50" s="288"/>
      <c r="AC50" s="594"/>
      <c r="AD50" s="228"/>
      <c r="AG50" s="228"/>
      <c r="AH50" s="228"/>
      <c r="AI50" s="293"/>
      <c r="AJ50" s="562"/>
      <c r="AK50" s="562"/>
      <c r="AL50" s="562"/>
    </row>
    <row r="51" spans="1:41" ht="8.1" customHeight="1">
      <c r="A51" s="288"/>
      <c r="B51" s="228"/>
      <c r="C51" s="228"/>
      <c r="D51" s="293"/>
      <c r="E51" s="562"/>
      <c r="F51" s="562"/>
      <c r="G51" s="562"/>
      <c r="H51" s="562"/>
      <c r="I51" s="562"/>
      <c r="J51" s="288"/>
      <c r="K51" s="288"/>
      <c r="L51" s="288"/>
      <c r="M51" s="288"/>
      <c r="N51" s="288"/>
      <c r="O51" s="288"/>
      <c r="P51" s="288"/>
      <c r="Q51" s="288"/>
      <c r="R51" s="288"/>
      <c r="S51" s="288"/>
      <c r="T51" s="288"/>
      <c r="U51" s="592"/>
      <c r="V51" s="288"/>
      <c r="W51" s="288"/>
      <c r="X51" s="288"/>
      <c r="Y51" s="288"/>
      <c r="Z51" s="288"/>
      <c r="AA51" s="288"/>
      <c r="AB51" s="288"/>
      <c r="AC51" s="594"/>
      <c r="AD51" s="228"/>
      <c r="AG51" s="228"/>
      <c r="AH51" s="228"/>
      <c r="AI51" s="293"/>
      <c r="AJ51" s="562"/>
      <c r="AK51" s="562"/>
      <c r="AL51" s="562"/>
    </row>
    <row r="52" spans="1:41" ht="12" customHeight="1" thickBot="1">
      <c r="A52" s="288"/>
      <c r="B52" s="632"/>
      <c r="C52" s="632"/>
      <c r="D52" s="632"/>
      <c r="E52" s="632"/>
      <c r="F52" s="632"/>
      <c r="G52" s="632"/>
      <c r="H52" s="632"/>
      <c r="I52" s="632"/>
      <c r="J52" s="631"/>
      <c r="L52" s="637"/>
      <c r="M52" s="638"/>
      <c r="N52" s="1777" t="s">
        <v>1339</v>
      </c>
      <c r="O52" s="1777"/>
      <c r="P52" s="1777"/>
      <c r="Q52" s="1777"/>
      <c r="R52" s="1777"/>
      <c r="S52" s="632"/>
      <c r="T52" s="633"/>
      <c r="U52" s="628"/>
      <c r="V52" s="629"/>
      <c r="W52" s="629"/>
      <c r="X52" s="629"/>
      <c r="Y52" s="629"/>
      <c r="Z52" s="629"/>
      <c r="AA52" s="629"/>
      <c r="AB52" s="629"/>
      <c r="AC52" s="630"/>
      <c r="AD52" s="228"/>
    </row>
    <row r="53" spans="1:41" s="290" customFormat="1" ht="9.9499999999999993" customHeight="1">
      <c r="A53" s="562"/>
      <c r="B53" s="626"/>
      <c r="C53" s="562"/>
      <c r="D53" s="562"/>
      <c r="E53" s="562"/>
      <c r="F53" s="562"/>
      <c r="G53" s="562"/>
      <c r="H53" s="562"/>
      <c r="I53" s="562"/>
      <c r="J53" s="625"/>
      <c r="K53" s="636"/>
      <c r="L53" s="625"/>
      <c r="M53" s="625"/>
      <c r="N53" s="1777"/>
      <c r="O53" s="1777"/>
      <c r="P53" s="1777"/>
      <c r="Q53" s="1777"/>
      <c r="R53" s="1777"/>
      <c r="S53" s="562"/>
      <c r="T53" s="562"/>
      <c r="U53" s="562"/>
      <c r="V53" s="562"/>
      <c r="W53" s="562"/>
      <c r="X53" s="562"/>
      <c r="Y53" s="562"/>
      <c r="Z53" s="562"/>
      <c r="AA53" s="562"/>
      <c r="AB53" s="562"/>
      <c r="AC53" s="569"/>
      <c r="AD53" s="562"/>
    </row>
    <row r="54" spans="1:41" s="290" customFormat="1" ht="16.899999999999999" customHeight="1">
      <c r="A54" s="562"/>
      <c r="B54" s="624"/>
      <c r="C54" s="623" t="s">
        <v>1338</v>
      </c>
      <c r="E54" s="562"/>
      <c r="F54" s="568"/>
      <c r="G54" s="562"/>
      <c r="H54" s="562"/>
      <c r="I54" s="562"/>
      <c r="J54" s="562"/>
      <c r="K54" s="562"/>
      <c r="L54" s="562"/>
      <c r="M54" s="562"/>
      <c r="N54" s="562"/>
      <c r="O54" s="562"/>
      <c r="P54" s="562"/>
      <c r="Q54" s="562"/>
      <c r="R54" s="562"/>
      <c r="S54" s="562"/>
      <c r="T54" s="562"/>
      <c r="U54" s="562"/>
      <c r="V54" s="562"/>
      <c r="W54" s="562"/>
      <c r="X54" s="562"/>
      <c r="Y54" s="562"/>
      <c r="Z54" s="562"/>
      <c r="AA54" s="562"/>
      <c r="AB54" s="562"/>
      <c r="AC54" s="569"/>
      <c r="AD54" s="562"/>
      <c r="AG54" s="622"/>
      <c r="AH54" s="622"/>
      <c r="AI54" s="621"/>
      <c r="AJ54" s="562"/>
    </row>
    <row r="55" spans="1:41" ht="17.100000000000001" customHeight="1">
      <c r="A55" s="291"/>
      <c r="B55" s="570"/>
      <c r="C55" s="291" t="s">
        <v>1335</v>
      </c>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571"/>
      <c r="AD55" s="291"/>
    </row>
    <row r="56" spans="1:41" ht="5.0999999999999996" customHeight="1">
      <c r="A56" s="291"/>
      <c r="B56" s="570"/>
      <c r="C56" s="291"/>
      <c r="D56" s="291"/>
      <c r="E56" s="291"/>
      <c r="F56" s="288"/>
      <c r="G56" s="291"/>
      <c r="H56" s="291"/>
      <c r="I56" s="291"/>
      <c r="J56" s="291"/>
      <c r="K56" s="291"/>
      <c r="L56" s="291"/>
      <c r="M56" s="291"/>
      <c r="N56" s="291"/>
      <c r="O56" s="291"/>
      <c r="P56" s="291"/>
      <c r="Q56" s="291"/>
      <c r="R56" s="291"/>
      <c r="S56" s="291"/>
      <c r="T56" s="291"/>
      <c r="U56" s="291"/>
      <c r="V56" s="291"/>
      <c r="W56" s="291"/>
      <c r="X56" s="291"/>
      <c r="Y56" s="291"/>
      <c r="Z56" s="291"/>
      <c r="AA56" s="291"/>
      <c r="AB56" s="291"/>
      <c r="AC56" s="571"/>
      <c r="AD56" s="291"/>
    </row>
    <row r="57" spans="1:41" ht="17.100000000000001" customHeight="1">
      <c r="A57" s="291"/>
      <c r="B57" s="570"/>
      <c r="C57" s="291"/>
      <c r="D57" s="288" t="s">
        <v>1337</v>
      </c>
      <c r="E57" s="291"/>
      <c r="F57" s="288"/>
      <c r="G57" s="291"/>
      <c r="H57" s="291"/>
      <c r="I57" s="291"/>
      <c r="J57" s="291"/>
      <c r="K57" s="291"/>
      <c r="L57" s="291"/>
      <c r="M57" s="291"/>
      <c r="N57" s="291"/>
      <c r="O57" s="291"/>
      <c r="P57" s="291"/>
      <c r="Q57" s="291"/>
      <c r="R57" s="291"/>
      <c r="S57" s="291"/>
      <c r="T57" s="291"/>
      <c r="U57" s="291"/>
      <c r="V57" s="291"/>
      <c r="W57" s="291"/>
      <c r="X57" s="291"/>
      <c r="Y57" s="291"/>
      <c r="Z57" s="291"/>
      <c r="AA57" s="291"/>
      <c r="AB57" s="291"/>
      <c r="AC57" s="571"/>
      <c r="AD57" s="291"/>
    </row>
    <row r="58" spans="1:41" ht="17.100000000000001" customHeight="1">
      <c r="A58" s="291"/>
      <c r="B58" s="570"/>
      <c r="C58" s="291"/>
      <c r="D58" s="288" t="s">
        <v>1334</v>
      </c>
      <c r="E58" s="291"/>
      <c r="F58" s="288"/>
      <c r="G58" s="291"/>
      <c r="H58" s="291"/>
      <c r="I58" s="291"/>
      <c r="J58" s="291"/>
      <c r="K58" s="291"/>
      <c r="L58" s="291"/>
      <c r="M58" s="291"/>
      <c r="N58" s="291"/>
      <c r="O58" s="291"/>
      <c r="P58" s="291"/>
      <c r="Q58" s="291"/>
      <c r="R58" s="291"/>
      <c r="S58" s="291"/>
      <c r="T58" s="291"/>
      <c r="U58" s="291"/>
      <c r="V58" s="291"/>
      <c r="W58" s="291"/>
      <c r="X58" s="291"/>
      <c r="Y58" s="291"/>
      <c r="Z58" s="291"/>
      <c r="AA58" s="291"/>
      <c r="AB58" s="291"/>
      <c r="AC58" s="571"/>
      <c r="AD58" s="291"/>
    </row>
    <row r="59" spans="1:41" ht="8.1" customHeight="1">
      <c r="A59" s="291"/>
      <c r="B59" s="570"/>
      <c r="C59" s="291"/>
      <c r="D59" s="291"/>
      <c r="E59" s="291"/>
      <c r="F59" s="288"/>
      <c r="G59" s="291"/>
      <c r="H59" s="291"/>
      <c r="I59" s="291"/>
      <c r="J59" s="291"/>
      <c r="K59" s="291"/>
      <c r="L59" s="291"/>
      <c r="M59" s="291"/>
      <c r="N59" s="291"/>
      <c r="O59" s="291"/>
      <c r="P59" s="291"/>
      <c r="Q59" s="291"/>
      <c r="R59" s="291"/>
      <c r="S59" s="291"/>
      <c r="T59" s="291"/>
      <c r="U59" s="291"/>
      <c r="V59" s="291"/>
      <c r="W59" s="291"/>
      <c r="X59" s="291"/>
      <c r="Y59" s="291"/>
      <c r="Z59" s="291"/>
      <c r="AA59" s="291"/>
      <c r="AB59" s="291"/>
      <c r="AC59" s="571"/>
      <c r="AD59" s="291"/>
    </row>
    <row r="60" spans="1:41" s="308" customFormat="1" ht="20.100000000000001" customHeight="1">
      <c r="B60" s="572"/>
      <c r="C60" s="1762" t="s">
        <v>1296</v>
      </c>
      <c r="D60" s="1762"/>
      <c r="E60" s="1762"/>
      <c r="F60" s="1762"/>
      <c r="G60" s="1762"/>
      <c r="H60" s="1762" t="str">
        <f>入力シート!AT99</f>
        <v/>
      </c>
      <c r="I60" s="1762"/>
      <c r="J60" s="1762"/>
      <c r="K60" s="1762"/>
      <c r="L60" s="1762"/>
      <c r="M60" s="1762"/>
      <c r="N60" s="1762"/>
      <c r="O60" s="1762"/>
      <c r="P60" s="1762"/>
      <c r="Q60" s="1762"/>
      <c r="R60" s="1762"/>
      <c r="S60" s="1762"/>
      <c r="T60" s="1762"/>
      <c r="U60" s="1762"/>
      <c r="V60" s="1762"/>
      <c r="W60" s="1762"/>
      <c r="X60" s="1762"/>
      <c r="Y60" s="1762"/>
      <c r="Z60" s="1762"/>
      <c r="AA60" s="1762"/>
      <c r="AB60" s="1762"/>
      <c r="AC60" s="573"/>
      <c r="AD60" s="563"/>
      <c r="AE60" s="563"/>
      <c r="AF60" s="563"/>
      <c r="AG60" s="563"/>
      <c r="AH60" s="563"/>
      <c r="AI60" s="563"/>
      <c r="AJ60" s="563"/>
      <c r="AK60" s="563"/>
      <c r="AL60" s="563"/>
      <c r="AM60" s="563"/>
      <c r="AN60" s="563"/>
      <c r="AO60" s="563"/>
    </row>
    <row r="61" spans="1:41" s="308" customFormat="1" ht="20.100000000000001" customHeight="1">
      <c r="B61" s="572"/>
      <c r="C61" s="1762"/>
      <c r="D61" s="1762"/>
      <c r="E61" s="1762"/>
      <c r="F61" s="1762"/>
      <c r="G61" s="1762"/>
      <c r="H61" s="1762"/>
      <c r="I61" s="1762"/>
      <c r="J61" s="1762"/>
      <c r="K61" s="1762"/>
      <c r="L61" s="1762"/>
      <c r="M61" s="1762"/>
      <c r="N61" s="1762"/>
      <c r="O61" s="1762"/>
      <c r="P61" s="1762"/>
      <c r="Q61" s="1762"/>
      <c r="R61" s="1762"/>
      <c r="S61" s="1762"/>
      <c r="T61" s="1762"/>
      <c r="U61" s="1762"/>
      <c r="V61" s="1762"/>
      <c r="W61" s="1762"/>
      <c r="X61" s="1762"/>
      <c r="Y61" s="1762"/>
      <c r="Z61" s="1762"/>
      <c r="AA61" s="1762"/>
      <c r="AB61" s="1762"/>
      <c r="AC61" s="573"/>
      <c r="AD61" s="563"/>
      <c r="AE61" s="563"/>
      <c r="AF61" s="563"/>
      <c r="AG61" s="563"/>
      <c r="AH61" s="563"/>
      <c r="AI61" s="563"/>
      <c r="AJ61" s="563"/>
      <c r="AK61" s="563"/>
      <c r="AL61" s="563"/>
      <c r="AM61" s="563"/>
      <c r="AN61" s="563"/>
      <c r="AO61" s="563"/>
    </row>
    <row r="62" spans="1:41" s="308" customFormat="1" ht="5.45" customHeight="1">
      <c r="B62" s="572"/>
      <c r="C62" s="574"/>
      <c r="D62" s="307"/>
      <c r="E62" s="307"/>
      <c r="F62" s="307"/>
      <c r="G62" s="307"/>
      <c r="H62" s="609"/>
      <c r="I62" s="609"/>
      <c r="J62" s="609"/>
      <c r="K62" s="609"/>
      <c r="L62" s="609"/>
      <c r="M62" s="609"/>
      <c r="N62" s="609"/>
      <c r="O62" s="609"/>
      <c r="P62" s="609" t="s">
        <v>341</v>
      </c>
      <c r="Q62" s="609"/>
      <c r="R62" s="609"/>
      <c r="S62" s="609"/>
      <c r="T62" s="609"/>
      <c r="U62" s="609"/>
      <c r="V62" s="609"/>
      <c r="W62" s="609"/>
      <c r="X62" s="609"/>
      <c r="Y62" s="609"/>
      <c r="Z62" s="609"/>
      <c r="AA62" s="609"/>
      <c r="AB62" s="609"/>
      <c r="AC62" s="575"/>
    </row>
    <row r="63" spans="1:41" s="308" customFormat="1" ht="15.95" customHeight="1">
      <c r="B63" s="572"/>
      <c r="C63" s="1762" t="s">
        <v>1199</v>
      </c>
      <c r="D63" s="1762"/>
      <c r="E63" s="1762"/>
      <c r="F63" s="1762"/>
      <c r="G63" s="1762"/>
      <c r="H63" s="1762" t="str">
        <f>入力シート!AT102</f>
        <v/>
      </c>
      <c r="I63" s="1762"/>
      <c r="J63" s="1762"/>
      <c r="K63" s="1762"/>
      <c r="L63" s="1762"/>
      <c r="M63" s="1762"/>
      <c r="N63" s="1762"/>
      <c r="O63" s="1762"/>
      <c r="P63" s="1762"/>
      <c r="Q63" s="1762"/>
      <c r="R63" s="1762"/>
      <c r="S63" s="1762"/>
      <c r="T63" s="1762"/>
      <c r="U63" s="1762"/>
      <c r="V63" s="1762"/>
      <c r="W63" s="1762"/>
      <c r="X63" s="1762"/>
      <c r="Y63" s="1762"/>
      <c r="Z63" s="1762"/>
      <c r="AA63" s="1762"/>
      <c r="AB63" s="1762"/>
      <c r="AC63" s="573"/>
      <c r="AD63" s="563"/>
      <c r="AE63" s="563"/>
      <c r="AF63" s="563"/>
      <c r="AG63" s="563"/>
      <c r="AH63" s="307"/>
    </row>
    <row r="64" spans="1:41" s="308" customFormat="1" ht="15.95" customHeight="1">
      <c r="B64" s="572"/>
      <c r="C64" s="1762"/>
      <c r="D64" s="1762"/>
      <c r="E64" s="1762"/>
      <c r="F64" s="1762"/>
      <c r="G64" s="1762"/>
      <c r="H64" s="1762"/>
      <c r="I64" s="1762"/>
      <c r="J64" s="1762"/>
      <c r="K64" s="1762"/>
      <c r="L64" s="1762"/>
      <c r="M64" s="1762"/>
      <c r="N64" s="1762"/>
      <c r="O64" s="1762"/>
      <c r="P64" s="1762"/>
      <c r="Q64" s="1762"/>
      <c r="R64" s="1762"/>
      <c r="S64" s="1762"/>
      <c r="T64" s="1762"/>
      <c r="U64" s="1762"/>
      <c r="V64" s="1762"/>
      <c r="W64" s="1762"/>
      <c r="X64" s="1762"/>
      <c r="Y64" s="1762"/>
      <c r="Z64" s="1762"/>
      <c r="AA64" s="1762"/>
      <c r="AB64" s="1762"/>
      <c r="AC64" s="573"/>
      <c r="AD64" s="563"/>
      <c r="AE64" s="563"/>
      <c r="AF64" s="563"/>
      <c r="AG64" s="563"/>
    </row>
    <row r="65" spans="1:38" s="308" customFormat="1" ht="5.45" customHeight="1">
      <c r="B65" s="572"/>
      <c r="C65" s="639"/>
      <c r="D65" s="609"/>
      <c r="E65" s="609"/>
      <c r="F65" s="609"/>
      <c r="G65" s="609"/>
      <c r="H65" s="609"/>
      <c r="I65" s="609"/>
      <c r="J65" s="609"/>
      <c r="K65" s="609"/>
      <c r="L65" s="609"/>
      <c r="M65" s="609"/>
      <c r="N65" s="609"/>
      <c r="O65" s="609"/>
      <c r="P65" s="609" t="s">
        <v>341</v>
      </c>
      <c r="Q65" s="609"/>
      <c r="R65" s="609"/>
      <c r="S65" s="609"/>
      <c r="T65" s="609"/>
      <c r="U65" s="609"/>
      <c r="V65" s="609"/>
      <c r="W65" s="609"/>
      <c r="X65" s="609"/>
      <c r="Y65" s="609"/>
      <c r="Z65" s="609"/>
      <c r="AA65" s="609"/>
      <c r="AB65" s="609"/>
      <c r="AC65" s="575"/>
    </row>
    <row r="66" spans="1:38" s="308" customFormat="1" ht="15.95" customHeight="1">
      <c r="B66" s="572"/>
      <c r="C66" s="1761" t="s">
        <v>532</v>
      </c>
      <c r="D66" s="1761"/>
      <c r="E66" s="1761"/>
      <c r="F66" s="1761"/>
      <c r="G66" s="1761"/>
      <c r="H66" s="1762" t="str">
        <f>入力シート!AT105</f>
        <v/>
      </c>
      <c r="I66" s="1762"/>
      <c r="J66" s="1762"/>
      <c r="K66" s="1762"/>
      <c r="L66" s="1762"/>
      <c r="M66" s="1762"/>
      <c r="N66" s="1762"/>
      <c r="O66" s="1762"/>
      <c r="P66" s="1762"/>
      <c r="Q66" s="1762"/>
      <c r="R66" s="1762"/>
      <c r="S66" s="1762"/>
      <c r="T66" s="1762"/>
      <c r="U66" s="1762"/>
      <c r="V66" s="1762"/>
      <c r="W66" s="1762"/>
      <c r="X66" s="1762"/>
      <c r="Y66" s="1762"/>
      <c r="Z66" s="616"/>
      <c r="AA66" s="616"/>
      <c r="AB66" s="635"/>
      <c r="AC66" s="573"/>
      <c r="AD66" s="563"/>
    </row>
    <row r="67" spans="1:38" s="308" customFormat="1" ht="15.95" customHeight="1">
      <c r="B67" s="572"/>
      <c r="C67" s="1761"/>
      <c r="D67" s="1761"/>
      <c r="E67" s="1761"/>
      <c r="F67" s="1761"/>
      <c r="G67" s="1761"/>
      <c r="H67" s="1762"/>
      <c r="I67" s="1762"/>
      <c r="J67" s="1762"/>
      <c r="K67" s="1762"/>
      <c r="L67" s="1762"/>
      <c r="M67" s="1762"/>
      <c r="N67" s="1762"/>
      <c r="O67" s="1762"/>
      <c r="P67" s="1762"/>
      <c r="Q67" s="1762"/>
      <c r="R67" s="1762"/>
      <c r="S67" s="1762"/>
      <c r="T67" s="1762"/>
      <c r="U67" s="1762"/>
      <c r="V67" s="1762"/>
      <c r="W67" s="1762"/>
      <c r="X67" s="1762"/>
      <c r="Y67" s="1762"/>
      <c r="Z67" s="616"/>
      <c r="AA67" s="616"/>
      <c r="AB67" s="635"/>
      <c r="AC67" s="573"/>
      <c r="AD67" s="563"/>
    </row>
    <row r="68" spans="1:38" s="308" customFormat="1" ht="5.45" customHeight="1">
      <c r="B68" s="572"/>
      <c r="C68" s="639"/>
      <c r="D68" s="609"/>
      <c r="E68" s="609"/>
      <c r="F68" s="609"/>
      <c r="G68" s="609"/>
      <c r="H68" s="609"/>
      <c r="I68" s="609"/>
      <c r="J68" s="609"/>
      <c r="K68" s="609"/>
      <c r="L68" s="609"/>
      <c r="M68" s="609"/>
      <c r="N68" s="609"/>
      <c r="O68" s="609"/>
      <c r="P68" s="609" t="s">
        <v>341</v>
      </c>
      <c r="Q68" s="609"/>
      <c r="R68" s="609"/>
      <c r="S68" s="609"/>
      <c r="T68" s="609"/>
      <c r="U68" s="609"/>
      <c r="V68" s="609"/>
      <c r="W68" s="609"/>
      <c r="X68" s="609"/>
      <c r="Y68" s="609"/>
      <c r="Z68" s="609"/>
      <c r="AA68" s="609"/>
      <c r="AB68" s="609"/>
      <c r="AC68" s="575"/>
    </row>
    <row r="69" spans="1:38" s="308" customFormat="1" ht="17.100000000000001" customHeight="1">
      <c r="B69" s="572"/>
      <c r="C69" s="1761" t="s">
        <v>533</v>
      </c>
      <c r="D69" s="1761"/>
      <c r="E69" s="1761"/>
      <c r="F69" s="1761"/>
      <c r="G69" s="1761"/>
      <c r="H69" s="1762" t="str">
        <f>入力シート!AT108</f>
        <v/>
      </c>
      <c r="I69" s="1762"/>
      <c r="J69" s="1762"/>
      <c r="K69" s="1762"/>
      <c r="L69" s="1762"/>
      <c r="M69" s="1762"/>
      <c r="N69" s="1762"/>
      <c r="O69" s="1762"/>
      <c r="P69" s="1762"/>
      <c r="Q69" s="1762"/>
      <c r="R69" s="1762"/>
      <c r="S69" s="1762"/>
      <c r="T69" s="1762"/>
      <c r="U69" s="1762"/>
      <c r="V69" s="1762"/>
      <c r="W69" s="1762"/>
      <c r="X69" s="1762"/>
      <c r="Y69" s="1762"/>
      <c r="Z69" s="616"/>
      <c r="AA69" s="616"/>
      <c r="AB69" s="635"/>
      <c r="AC69" s="573"/>
      <c r="AD69" s="563"/>
    </row>
    <row r="70" spans="1:38" s="308" customFormat="1" ht="17.100000000000001" customHeight="1">
      <c r="B70" s="572"/>
      <c r="C70" s="1761"/>
      <c r="D70" s="1761"/>
      <c r="E70" s="1761"/>
      <c r="F70" s="1761"/>
      <c r="G70" s="1761"/>
      <c r="H70" s="1762"/>
      <c r="I70" s="1762"/>
      <c r="J70" s="1762"/>
      <c r="K70" s="1762"/>
      <c r="L70" s="1762"/>
      <c r="M70" s="1762"/>
      <c r="N70" s="1762"/>
      <c r="O70" s="1762"/>
      <c r="P70" s="1762"/>
      <c r="Q70" s="1762"/>
      <c r="R70" s="1762"/>
      <c r="S70" s="1762"/>
      <c r="T70" s="1762"/>
      <c r="U70" s="1762"/>
      <c r="V70" s="1762"/>
      <c r="W70" s="1762"/>
      <c r="X70" s="1762"/>
      <c r="Y70" s="1762"/>
      <c r="Z70" s="616"/>
      <c r="AA70" s="616"/>
      <c r="AB70" s="635"/>
      <c r="AC70" s="573"/>
      <c r="AD70" s="563"/>
    </row>
    <row r="71" spans="1:38" s="308" customFormat="1" ht="5.0999999999999996" customHeight="1">
      <c r="B71" s="572"/>
      <c r="C71" s="615"/>
      <c r="D71" s="615"/>
      <c r="E71" s="615"/>
      <c r="F71" s="615"/>
      <c r="G71" s="615"/>
      <c r="H71" s="307"/>
      <c r="I71" s="616"/>
      <c r="J71" s="616"/>
      <c r="K71" s="616"/>
      <c r="L71" s="616"/>
      <c r="M71" s="616"/>
      <c r="N71" s="616"/>
      <c r="O71" s="616"/>
      <c r="P71" s="616"/>
      <c r="Q71" s="616"/>
      <c r="R71" s="616"/>
      <c r="S71" s="616"/>
      <c r="T71" s="616"/>
      <c r="U71" s="616"/>
      <c r="V71" s="616"/>
      <c r="W71" s="616"/>
      <c r="X71" s="616"/>
      <c r="Y71" s="616"/>
      <c r="Z71" s="616"/>
      <c r="AA71" s="616"/>
      <c r="AB71" s="616"/>
      <c r="AC71" s="573"/>
      <c r="AD71" s="563"/>
    </row>
    <row r="72" spans="1:38" s="308" customFormat="1" ht="15" customHeight="1">
      <c r="B72" s="572"/>
      <c r="C72" s="627" t="s">
        <v>1336</v>
      </c>
      <c r="D72" s="383"/>
      <c r="E72" s="615"/>
      <c r="F72" s="615"/>
      <c r="G72" s="615"/>
      <c r="H72" s="307"/>
      <c r="I72" s="616"/>
      <c r="J72" s="616"/>
      <c r="K72" s="616"/>
      <c r="L72" s="616"/>
      <c r="M72" s="616"/>
      <c r="N72" s="616"/>
      <c r="O72" s="616"/>
      <c r="P72" s="616"/>
      <c r="Q72" s="616"/>
      <c r="R72" s="616"/>
      <c r="S72" s="616"/>
      <c r="T72" s="616"/>
      <c r="U72" s="616"/>
      <c r="V72" s="616"/>
      <c r="W72" s="616"/>
      <c r="X72" s="616"/>
      <c r="Y72" s="616"/>
      <c r="Z72" s="616"/>
      <c r="AA72" s="616"/>
      <c r="AB72" s="616"/>
      <c r="AC72" s="573"/>
      <c r="AD72" s="563"/>
    </row>
    <row r="73" spans="1:38" s="308" customFormat="1" ht="5.0999999999999996" customHeight="1" thickBot="1">
      <c r="B73" s="576"/>
      <c r="C73" s="577"/>
      <c r="D73" s="577"/>
      <c r="E73" s="577"/>
      <c r="F73" s="578"/>
      <c r="G73" s="578"/>
      <c r="H73" s="578"/>
      <c r="I73" s="578"/>
      <c r="J73" s="578"/>
      <c r="K73" s="577"/>
      <c r="L73" s="579"/>
      <c r="M73" s="579"/>
      <c r="N73" s="579"/>
      <c r="O73" s="579"/>
      <c r="P73" s="579"/>
      <c r="Q73" s="579"/>
      <c r="R73" s="579"/>
      <c r="S73" s="579"/>
      <c r="T73" s="579"/>
      <c r="U73" s="579"/>
      <c r="V73" s="579"/>
      <c r="W73" s="579"/>
      <c r="X73" s="579"/>
      <c r="Y73" s="579"/>
      <c r="Z73" s="579"/>
      <c r="AA73" s="579"/>
      <c r="AB73" s="579"/>
      <c r="AC73" s="580"/>
      <c r="AD73" s="563"/>
    </row>
    <row r="74" spans="1:38" s="308" customFormat="1" ht="5.0999999999999996" customHeight="1">
      <c r="F74" s="581"/>
      <c r="G74" s="581"/>
      <c r="H74" s="581"/>
      <c r="I74" s="581"/>
      <c r="J74" s="581"/>
      <c r="L74" s="582"/>
      <c r="M74" s="582"/>
      <c r="N74" s="582"/>
      <c r="O74" s="582"/>
      <c r="P74" s="634"/>
      <c r="Q74" s="634"/>
      <c r="R74" s="634"/>
      <c r="S74" s="582"/>
      <c r="T74" s="582"/>
      <c r="U74" s="582"/>
      <c r="V74" s="582"/>
      <c r="W74" s="582"/>
      <c r="X74" s="582"/>
      <c r="Y74" s="582"/>
      <c r="Z74" s="582"/>
      <c r="AA74" s="582"/>
      <c r="AB74" s="582"/>
      <c r="AC74" s="563"/>
      <c r="AD74" s="563"/>
    </row>
    <row r="75" spans="1:38" ht="5.0999999999999996" customHeight="1">
      <c r="A75" s="288"/>
      <c r="B75" s="288"/>
      <c r="C75" s="288"/>
      <c r="D75" s="288"/>
      <c r="E75" s="288"/>
      <c r="F75" s="288"/>
      <c r="G75" s="288"/>
      <c r="H75" s="288"/>
      <c r="I75" s="288"/>
      <c r="J75" s="288"/>
      <c r="K75" s="288"/>
      <c r="L75" s="288"/>
      <c r="M75" s="288"/>
      <c r="N75" s="288"/>
      <c r="O75" s="288"/>
      <c r="P75" s="288"/>
      <c r="Q75" s="288"/>
      <c r="R75" s="288"/>
      <c r="S75" s="288"/>
      <c r="T75" s="288"/>
      <c r="U75" s="1763"/>
      <c r="V75" s="1763"/>
      <c r="W75" s="1763"/>
      <c r="X75" s="1763"/>
      <c r="Y75" s="1763"/>
      <c r="Z75" s="1763"/>
      <c r="AA75" s="1763"/>
      <c r="AB75" s="1763"/>
      <c r="AC75" s="1763"/>
      <c r="AD75" s="228"/>
    </row>
    <row r="76" spans="1:38" s="289" customFormat="1" ht="16.899999999999999" customHeight="1">
      <c r="A76" s="562"/>
      <c r="B76" s="1764"/>
      <c r="C76" s="1764"/>
      <c r="D76" s="621"/>
      <c r="E76" s="562"/>
      <c r="F76" s="568"/>
      <c r="G76" s="562"/>
      <c r="H76" s="562"/>
      <c r="I76" s="562"/>
      <c r="J76" s="562"/>
      <c r="K76" s="562"/>
      <c r="L76" s="562"/>
      <c r="M76" s="562"/>
      <c r="N76" s="562"/>
      <c r="O76" s="562"/>
      <c r="P76" s="562"/>
      <c r="Q76" s="562"/>
      <c r="R76" s="288"/>
      <c r="S76" s="288"/>
      <c r="T76" s="288"/>
      <c r="U76" s="1763"/>
      <c r="V76" s="1763"/>
      <c r="W76" s="1763"/>
      <c r="X76" s="1763"/>
      <c r="Y76" s="1763"/>
      <c r="Z76" s="1763"/>
      <c r="AA76" s="1763"/>
      <c r="AB76" s="1763"/>
      <c r="AC76" s="1763"/>
      <c r="AD76" s="562"/>
    </row>
    <row r="77" spans="1:38" s="289" customFormat="1" ht="16.899999999999999" customHeight="1">
      <c r="A77" s="562"/>
      <c r="B77" s="562"/>
      <c r="C77" s="562"/>
      <c r="D77" s="562"/>
      <c r="E77" s="562"/>
      <c r="F77" s="568"/>
      <c r="G77" s="562"/>
      <c r="H77" s="562"/>
      <c r="I77" s="562"/>
      <c r="J77" s="562"/>
      <c r="K77" s="562"/>
      <c r="L77" s="562"/>
      <c r="M77" s="562"/>
      <c r="N77" s="562"/>
      <c r="O77" s="562"/>
      <c r="P77" s="562"/>
      <c r="Q77" s="562"/>
      <c r="R77" s="562"/>
      <c r="S77" s="562"/>
      <c r="T77" s="562"/>
      <c r="U77" s="562"/>
      <c r="V77" s="562"/>
      <c r="W77" s="562"/>
      <c r="X77" s="288"/>
      <c r="Y77" s="288"/>
      <c r="Z77" s="288"/>
      <c r="AA77" s="288"/>
      <c r="AB77" s="288"/>
      <c r="AC77" s="562"/>
      <c r="AD77" s="562"/>
    </row>
    <row r="78" spans="1:38" s="289" customFormat="1" ht="5.0999999999999996" customHeight="1">
      <c r="A78" s="562"/>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row>
    <row r="79" spans="1:38" s="308" customFormat="1" ht="17.100000000000001" customHeight="1">
      <c r="A79" s="307"/>
      <c r="B79" s="307"/>
      <c r="C79" s="307"/>
      <c r="D79" s="307"/>
      <c r="E79" s="307"/>
      <c r="F79" s="587"/>
      <c r="G79" s="587"/>
      <c r="H79" s="587"/>
      <c r="I79" s="587"/>
      <c r="J79" s="587"/>
      <c r="K79" s="307"/>
      <c r="L79" s="307"/>
      <c r="M79" s="307"/>
      <c r="N79" s="307"/>
      <c r="O79" s="307"/>
      <c r="P79" s="307"/>
      <c r="Q79" s="307"/>
      <c r="R79" s="588"/>
      <c r="S79" s="588"/>
      <c r="T79" s="588"/>
      <c r="U79" s="588"/>
      <c r="V79" s="588"/>
      <c r="W79" s="588"/>
      <c r="X79" s="590"/>
      <c r="Y79" s="590"/>
      <c r="Z79" s="590"/>
      <c r="AA79" s="590"/>
      <c r="AB79" s="590"/>
      <c r="AC79" s="588"/>
      <c r="AD79" s="563"/>
      <c r="AE79" s="563"/>
      <c r="AF79" s="563"/>
      <c r="AG79" s="563"/>
      <c r="AH79" s="563"/>
      <c r="AI79" s="563"/>
      <c r="AJ79" s="563"/>
    </row>
    <row r="80" spans="1:38" ht="17.100000000000001" customHeight="1">
      <c r="A80" s="288"/>
      <c r="B80" s="228"/>
      <c r="C80" s="228"/>
      <c r="D80" s="293"/>
      <c r="E80" s="562"/>
      <c r="F80" s="562"/>
      <c r="G80" s="562"/>
      <c r="H80" s="562"/>
      <c r="I80" s="562"/>
      <c r="J80" s="288"/>
      <c r="K80" s="288"/>
      <c r="L80" s="288"/>
      <c r="M80" s="288"/>
      <c r="N80" s="288"/>
      <c r="O80" s="288"/>
      <c r="P80" s="288"/>
      <c r="Q80" s="288"/>
      <c r="R80" s="288"/>
      <c r="S80" s="288"/>
      <c r="T80" s="288"/>
      <c r="U80" s="288"/>
      <c r="V80" s="288"/>
      <c r="W80" s="593"/>
      <c r="X80" s="593"/>
      <c r="Y80" s="593"/>
      <c r="Z80" s="593"/>
      <c r="AA80" s="593"/>
      <c r="AB80" s="590"/>
      <c r="AC80" s="288"/>
      <c r="AD80" s="228"/>
      <c r="AG80" s="228"/>
      <c r="AH80" s="228"/>
      <c r="AI80" s="293"/>
      <c r="AJ80" s="562"/>
      <c r="AK80" s="562"/>
      <c r="AL80" s="562"/>
    </row>
    <row r="81" spans="1:41" ht="17.100000000000001" customHeight="1">
      <c r="A81" s="288"/>
      <c r="B81" s="228"/>
      <c r="C81" s="228"/>
      <c r="D81" s="293"/>
      <c r="E81" s="562"/>
      <c r="F81" s="562"/>
      <c r="G81" s="562"/>
      <c r="H81" s="562"/>
      <c r="I81" s="562"/>
      <c r="J81" s="288"/>
      <c r="K81" s="288"/>
      <c r="L81" s="288"/>
      <c r="M81" s="288"/>
      <c r="N81" s="288"/>
      <c r="O81" s="288"/>
      <c r="P81" s="288"/>
      <c r="Q81" s="288"/>
      <c r="R81" s="288"/>
      <c r="S81" s="288"/>
      <c r="T81" s="288"/>
      <c r="U81" s="288"/>
      <c r="V81" s="288"/>
      <c r="W81" s="593"/>
      <c r="X81" s="593"/>
      <c r="Y81" s="593"/>
      <c r="Z81" s="593"/>
      <c r="AA81" s="593"/>
      <c r="AB81" s="590"/>
      <c r="AC81" s="288"/>
      <c r="AD81" s="228"/>
      <c r="AG81" s="228"/>
      <c r="AH81" s="228"/>
      <c r="AI81" s="293"/>
      <c r="AJ81" s="562"/>
      <c r="AK81" s="562"/>
      <c r="AL81" s="562"/>
    </row>
    <row r="82" spans="1:41" ht="17.100000000000001" customHeight="1">
      <c r="A82" s="288"/>
      <c r="B82" s="228"/>
      <c r="C82" s="228"/>
      <c r="D82" s="293"/>
      <c r="E82" s="562"/>
      <c r="F82" s="562"/>
      <c r="G82" s="562"/>
      <c r="H82" s="562"/>
      <c r="I82" s="562"/>
      <c r="J82" s="288"/>
      <c r="K82" s="288"/>
      <c r="L82" s="288"/>
      <c r="M82" s="288"/>
      <c r="N82" s="288"/>
      <c r="O82" s="288"/>
      <c r="P82" s="288"/>
      <c r="Q82" s="288"/>
      <c r="R82" s="288"/>
      <c r="S82" s="288"/>
      <c r="T82" s="288"/>
      <c r="U82" s="288"/>
      <c r="V82" s="288"/>
      <c r="W82" s="288"/>
      <c r="X82" s="288"/>
      <c r="Y82" s="288"/>
      <c r="Z82" s="288"/>
      <c r="AA82" s="288"/>
      <c r="AB82" s="288"/>
      <c r="AC82" s="288"/>
      <c r="AD82" s="228"/>
      <c r="AG82" s="228"/>
      <c r="AH82" s="228"/>
      <c r="AI82" s="293"/>
      <c r="AJ82" s="562"/>
      <c r="AK82" s="562"/>
      <c r="AL82" s="562"/>
    </row>
    <row r="83" spans="1:41" ht="17.100000000000001" customHeight="1">
      <c r="A83" s="288"/>
      <c r="B83" s="228"/>
      <c r="C83" s="228"/>
      <c r="D83" s="293"/>
      <c r="E83" s="562"/>
      <c r="F83" s="562"/>
      <c r="G83" s="562"/>
      <c r="H83" s="562"/>
      <c r="I83" s="562"/>
      <c r="J83" s="288"/>
      <c r="K83" s="288"/>
      <c r="L83" s="288"/>
      <c r="M83" s="288"/>
      <c r="N83" s="288"/>
      <c r="O83" s="288"/>
      <c r="P83" s="288"/>
      <c r="Q83" s="288"/>
      <c r="R83" s="288"/>
      <c r="S83" s="288"/>
      <c r="T83" s="288"/>
      <c r="U83" s="288"/>
      <c r="V83" s="288"/>
      <c r="W83" s="288"/>
      <c r="X83" s="288"/>
      <c r="Y83" s="288"/>
      <c r="Z83" s="288"/>
      <c r="AA83" s="288"/>
      <c r="AB83" s="288"/>
      <c r="AC83" s="288"/>
      <c r="AD83" s="228"/>
      <c r="AG83" s="228"/>
      <c r="AH83" s="228"/>
      <c r="AI83" s="293"/>
      <c r="AJ83" s="562"/>
      <c r="AK83" s="562"/>
      <c r="AL83" s="562"/>
    </row>
    <row r="84" spans="1:41" ht="17.100000000000001" customHeight="1">
      <c r="A84" s="288"/>
      <c r="B84" s="228"/>
      <c r="C84" s="228"/>
      <c r="D84" s="293"/>
      <c r="E84" s="562"/>
      <c r="F84" s="562"/>
      <c r="G84" s="562"/>
      <c r="H84" s="562"/>
      <c r="I84" s="562"/>
      <c r="J84" s="288"/>
      <c r="K84" s="288"/>
      <c r="L84" s="288"/>
      <c r="M84" s="288"/>
      <c r="N84" s="288"/>
      <c r="O84" s="288"/>
      <c r="P84" s="288"/>
      <c r="Q84" s="288"/>
      <c r="R84" s="288"/>
      <c r="S84" s="288"/>
      <c r="T84" s="288"/>
      <c r="U84" s="288"/>
      <c r="V84" s="288"/>
      <c r="W84" s="288"/>
      <c r="X84" s="288"/>
      <c r="Y84" s="288"/>
      <c r="Z84" s="288"/>
      <c r="AA84" s="288"/>
      <c r="AB84" s="288"/>
      <c r="AC84" s="288"/>
      <c r="AD84" s="228"/>
      <c r="AG84" s="228"/>
      <c r="AH84" s="228"/>
      <c r="AI84" s="293"/>
      <c r="AJ84" s="562"/>
      <c r="AK84" s="562"/>
      <c r="AL84" s="562"/>
    </row>
    <row r="85" spans="1:41" ht="17.100000000000001" customHeight="1">
      <c r="A85" s="294"/>
      <c r="B85" s="228"/>
      <c r="C85" s="228"/>
      <c r="D85" s="295"/>
      <c r="E85" s="296"/>
      <c r="F85" s="297"/>
      <c r="G85" s="297"/>
      <c r="H85" s="297"/>
      <c r="I85" s="297"/>
      <c r="J85" s="298"/>
      <c r="K85" s="298"/>
      <c r="L85" s="298"/>
      <c r="M85" s="298"/>
      <c r="N85" s="298"/>
      <c r="O85" s="298"/>
      <c r="P85" s="298"/>
      <c r="Q85" s="298"/>
      <c r="R85" s="298"/>
      <c r="S85" s="298"/>
      <c r="T85" s="298"/>
      <c r="U85" s="298"/>
      <c r="V85" s="298"/>
      <c r="W85" s="298"/>
      <c r="X85" s="298"/>
      <c r="Y85" s="298"/>
      <c r="Z85" s="298"/>
      <c r="AA85" s="298"/>
      <c r="AB85" s="298"/>
      <c r="AC85" s="298"/>
      <c r="AD85" s="228"/>
      <c r="AG85" s="228"/>
      <c r="AH85" s="228"/>
      <c r="AI85" s="295"/>
      <c r="AJ85" s="296"/>
      <c r="AK85" s="297"/>
      <c r="AL85" s="297"/>
    </row>
    <row r="86" spans="1:41" ht="12" customHeight="1">
      <c r="A86" s="294"/>
      <c r="B86" s="228"/>
      <c r="C86" s="228"/>
      <c r="D86" s="295"/>
      <c r="E86" s="296"/>
      <c r="F86" s="297"/>
      <c r="G86" s="297"/>
      <c r="H86" s="297"/>
      <c r="I86" s="297"/>
      <c r="J86" s="298"/>
      <c r="K86" s="298"/>
      <c r="L86" s="298"/>
      <c r="M86" s="298"/>
      <c r="N86" s="298"/>
      <c r="O86" s="298"/>
      <c r="P86" s="298"/>
      <c r="Q86" s="298"/>
      <c r="R86" s="298"/>
      <c r="S86" s="298"/>
      <c r="T86" s="298"/>
      <c r="U86" s="298"/>
      <c r="V86" s="298"/>
      <c r="W86" s="298"/>
      <c r="X86" s="298"/>
      <c r="Y86" s="298"/>
      <c r="Z86" s="298"/>
      <c r="AA86" s="298"/>
      <c r="AB86" s="298"/>
      <c r="AC86" s="298"/>
      <c r="AD86" s="228"/>
      <c r="AG86" s="228"/>
      <c r="AH86" s="228"/>
      <c r="AI86" s="295"/>
      <c r="AJ86" s="296"/>
      <c r="AK86" s="297"/>
      <c r="AL86" s="297"/>
    </row>
    <row r="87" spans="1:41" ht="17.100000000000001" customHeight="1">
      <c r="A87" s="294"/>
      <c r="B87" s="617"/>
      <c r="C87" s="617"/>
      <c r="D87" s="295"/>
      <c r="E87" s="296"/>
      <c r="F87" s="595"/>
      <c r="G87" s="297"/>
      <c r="H87" s="297"/>
      <c r="I87" s="297"/>
      <c r="J87" s="298"/>
      <c r="K87" s="298"/>
      <c r="L87" s="298"/>
      <c r="M87" s="298"/>
      <c r="N87" s="298"/>
      <c r="O87" s="298"/>
      <c r="P87" s="298"/>
      <c r="Q87" s="298"/>
      <c r="R87" s="298"/>
      <c r="S87" s="298"/>
      <c r="T87" s="298"/>
      <c r="U87" s="298"/>
      <c r="V87" s="298"/>
      <c r="W87" s="298"/>
      <c r="X87" s="298"/>
      <c r="Y87" s="298"/>
      <c r="Z87" s="298"/>
      <c r="AA87" s="298"/>
      <c r="AB87" s="298"/>
      <c r="AC87" s="298"/>
      <c r="AD87" s="228"/>
      <c r="AG87" s="228"/>
      <c r="AH87" s="228"/>
      <c r="AI87" s="295"/>
      <c r="AJ87" s="296"/>
      <c r="AK87" s="297"/>
      <c r="AL87" s="297"/>
    </row>
    <row r="88" spans="1:41" ht="14.1" customHeight="1">
      <c r="A88" s="288"/>
      <c r="B88" s="228"/>
      <c r="C88" s="228"/>
      <c r="D88" s="595"/>
      <c r="E88" s="228"/>
      <c r="F88" s="617"/>
      <c r="G88" s="288"/>
      <c r="H88" s="288"/>
      <c r="I88" s="288"/>
      <c r="J88" s="288"/>
      <c r="K88" s="288"/>
      <c r="L88" s="288"/>
      <c r="M88" s="288"/>
      <c r="N88" s="288"/>
      <c r="O88" s="288"/>
      <c r="P88" s="228"/>
      <c r="Q88" s="228"/>
      <c r="R88" s="228"/>
      <c r="S88" s="228"/>
      <c r="T88" s="228"/>
      <c r="U88" s="228"/>
      <c r="V88" s="228"/>
      <c r="W88" s="299"/>
      <c r="X88" s="299"/>
      <c r="Y88" s="299"/>
      <c r="Z88" s="228"/>
      <c r="AA88" s="228"/>
      <c r="AB88" s="228"/>
      <c r="AC88" s="228"/>
      <c r="AD88" s="560"/>
      <c r="AE88" s="300"/>
      <c r="AG88" s="228"/>
      <c r="AH88" s="228"/>
      <c r="AI88" s="562"/>
      <c r="AJ88" s="228"/>
      <c r="AK88" s="288"/>
      <c r="AL88" s="288"/>
    </row>
    <row r="89" spans="1:41" ht="14.1" customHeight="1">
      <c r="A89" s="288"/>
      <c r="B89" s="228"/>
      <c r="C89" s="228"/>
      <c r="D89" s="595"/>
      <c r="E89" s="228"/>
      <c r="F89" s="617"/>
      <c r="G89" s="288"/>
      <c r="H89" s="288"/>
      <c r="I89" s="288"/>
      <c r="J89" s="288"/>
      <c r="K89" s="288"/>
      <c r="L89" s="288"/>
      <c r="M89" s="288"/>
      <c r="N89" s="288"/>
      <c r="O89" s="288"/>
      <c r="P89" s="228"/>
      <c r="Q89" s="228"/>
      <c r="R89" s="228"/>
      <c r="S89" s="228"/>
      <c r="T89" s="228"/>
      <c r="U89" s="228"/>
      <c r="V89" s="228"/>
      <c r="W89" s="299"/>
      <c r="X89" s="299"/>
      <c r="Y89" s="299"/>
      <c r="Z89" s="228"/>
      <c r="AA89" s="228"/>
      <c r="AB89" s="228"/>
      <c r="AC89" s="228"/>
      <c r="AD89" s="560"/>
      <c r="AE89" s="300"/>
      <c r="AG89" s="228"/>
      <c r="AH89" s="228"/>
      <c r="AI89" s="562"/>
      <c r="AJ89" s="228"/>
      <c r="AK89" s="288"/>
      <c r="AL89" s="288"/>
    </row>
    <row r="90" spans="1:41" ht="14.1" customHeight="1">
      <c r="A90" s="288"/>
      <c r="B90" s="228"/>
      <c r="C90" s="228"/>
      <c r="D90" s="595"/>
      <c r="E90" s="228"/>
      <c r="F90" s="617"/>
      <c r="G90" s="288"/>
      <c r="H90" s="288"/>
      <c r="I90" s="288"/>
      <c r="J90" s="288"/>
      <c r="K90" s="288"/>
      <c r="L90" s="288"/>
      <c r="M90" s="288"/>
      <c r="N90" s="288"/>
      <c r="O90" s="288"/>
      <c r="P90" s="228"/>
      <c r="Q90" s="228"/>
      <c r="R90" s="228"/>
      <c r="S90" s="228"/>
      <c r="T90" s="228"/>
      <c r="U90" s="228"/>
      <c r="V90" s="228"/>
      <c r="W90" s="299"/>
      <c r="X90" s="299"/>
      <c r="Y90" s="299"/>
      <c r="Z90" s="228"/>
      <c r="AA90" s="228"/>
      <c r="AB90" s="228"/>
      <c r="AC90" s="228"/>
      <c r="AD90" s="560"/>
      <c r="AE90" s="300"/>
      <c r="AG90" s="228"/>
      <c r="AH90" s="228"/>
      <c r="AI90" s="562"/>
      <c r="AJ90" s="228"/>
      <c r="AK90" s="288"/>
      <c r="AL90" s="288"/>
    </row>
    <row r="91" spans="1:41" ht="3.95" customHeight="1">
      <c r="A91" s="228"/>
      <c r="B91" s="299"/>
      <c r="C91" s="299"/>
      <c r="D91" s="292"/>
      <c r="E91" s="28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G91" s="228"/>
      <c r="AH91" s="299"/>
      <c r="AI91" s="228"/>
      <c r="AJ91" s="288"/>
      <c r="AK91" s="228"/>
      <c r="AL91" s="228"/>
    </row>
    <row r="92" spans="1:41" ht="14.1" customHeight="1">
      <c r="A92" s="288"/>
      <c r="B92" s="228"/>
      <c r="C92" s="228"/>
      <c r="D92" s="595"/>
      <c r="E92" s="228"/>
      <c r="F92" s="617"/>
      <c r="G92" s="288"/>
      <c r="H92" s="288"/>
      <c r="I92" s="288"/>
      <c r="J92" s="288"/>
      <c r="K92" s="288"/>
      <c r="L92" s="288"/>
      <c r="M92" s="288"/>
      <c r="N92" s="288"/>
      <c r="O92" s="288"/>
      <c r="P92" s="228"/>
      <c r="Q92" s="228"/>
      <c r="R92" s="228"/>
      <c r="S92" s="228"/>
      <c r="T92" s="228"/>
      <c r="U92" s="228"/>
      <c r="V92" s="228"/>
      <c r="W92" s="299"/>
      <c r="X92" s="299"/>
      <c r="Y92" s="299"/>
      <c r="Z92" s="228"/>
      <c r="AA92" s="228"/>
      <c r="AB92" s="228"/>
      <c r="AC92" s="228"/>
      <c r="AD92" s="560"/>
      <c r="AE92" s="300"/>
      <c r="AG92" s="228"/>
      <c r="AH92" s="228"/>
      <c r="AI92" s="562"/>
      <c r="AJ92" s="228"/>
      <c r="AK92" s="288"/>
      <c r="AL92" s="288"/>
    </row>
    <row r="93" spans="1:41" ht="3.95" customHeight="1">
      <c r="A93" s="228"/>
      <c r="B93" s="228"/>
      <c r="C93" s="228"/>
      <c r="D93" s="292"/>
      <c r="E93" s="288"/>
      <c r="F93" s="288"/>
      <c r="G93" s="288"/>
      <c r="H93" s="288"/>
      <c r="I93" s="288"/>
      <c r="J93" s="288"/>
      <c r="K93" s="288"/>
      <c r="L93" s="288"/>
      <c r="M93" s="288"/>
      <c r="N93" s="288"/>
      <c r="O93" s="294"/>
      <c r="P93" s="294"/>
      <c r="Q93" s="294"/>
      <c r="R93" s="294"/>
      <c r="S93" s="294"/>
      <c r="T93" s="228"/>
      <c r="U93" s="294"/>
      <c r="V93" s="294"/>
      <c r="W93" s="294"/>
      <c r="X93" s="294"/>
      <c r="Y93" s="294"/>
      <c r="Z93" s="294"/>
      <c r="AA93" s="294"/>
      <c r="AB93" s="294"/>
      <c r="AC93" s="294"/>
      <c r="AD93" s="560"/>
      <c r="AE93" s="301" t="s">
        <v>10</v>
      </c>
      <c r="AF93" s="301"/>
      <c r="AG93" s="294"/>
      <c r="AH93" s="228"/>
      <c r="AI93" s="228"/>
      <c r="AJ93" s="288"/>
      <c r="AK93" s="288"/>
      <c r="AL93" s="288"/>
    </row>
    <row r="94" spans="1:41" ht="14.1" customHeight="1">
      <c r="A94" s="228"/>
      <c r="B94" s="228"/>
      <c r="C94" s="228"/>
      <c r="D94" s="595"/>
      <c r="E94" s="302"/>
      <c r="F94" s="617"/>
      <c r="G94" s="302"/>
      <c r="H94" s="302"/>
      <c r="I94" s="302"/>
      <c r="J94" s="302"/>
      <c r="K94" s="288"/>
      <c r="L94" s="288"/>
      <c r="M94" s="288"/>
      <c r="N94" s="288"/>
      <c r="O94" s="294"/>
      <c r="P94" s="294"/>
      <c r="Q94" s="294"/>
      <c r="R94" s="294"/>
      <c r="S94" s="294"/>
      <c r="T94" s="228"/>
      <c r="U94" s="294"/>
      <c r="V94" s="294"/>
      <c r="W94" s="294"/>
      <c r="X94" s="294"/>
      <c r="Y94" s="294"/>
      <c r="Z94" s="294"/>
      <c r="AA94" s="294"/>
      <c r="AB94" s="294"/>
      <c r="AC94" s="294"/>
      <c r="AD94" s="560"/>
      <c r="AE94" s="301" t="s">
        <v>10</v>
      </c>
      <c r="AF94" s="301"/>
      <c r="AG94" s="294"/>
      <c r="AH94" s="228"/>
      <c r="AI94" s="562"/>
      <c r="AJ94" s="302"/>
      <c r="AK94" s="302"/>
      <c r="AL94" s="302"/>
      <c r="AM94" s="301"/>
      <c r="AN94" s="301"/>
      <c r="AO94" s="301"/>
    </row>
    <row r="95" spans="1:41" ht="8.1" customHeight="1"/>
  </sheetData>
  <sheetProtection algorithmName="SHA-512" hashValue="LOgSGDyjmtt3zqN+EoPmmc8T09J9fbsmLr3QFMqjAZdIuAzH/OUrQKtzq+qcX2iz8R54r0me95IJxeNe4CAwDA==" saltValue="2gTgR+Q6YKcUl5ji+zGv2A==" spinCount="100000" sheet="1" objects="1" selectLockedCells="1"/>
  <mergeCells count="35">
    <mergeCell ref="A37:F38"/>
    <mergeCell ref="N52:R53"/>
    <mergeCell ref="G37:U38"/>
    <mergeCell ref="U41:AC42"/>
    <mergeCell ref="A28:F29"/>
    <mergeCell ref="G28:AB29"/>
    <mergeCell ref="A31:F32"/>
    <mergeCell ref="G31:U32"/>
    <mergeCell ref="A34:F35"/>
    <mergeCell ref="G34:U35"/>
    <mergeCell ref="A23:E23"/>
    <mergeCell ref="A24:E24"/>
    <mergeCell ref="G24:AB24"/>
    <mergeCell ref="A25:F26"/>
    <mergeCell ref="G25:AB26"/>
    <mergeCell ref="A2:AC2"/>
    <mergeCell ref="U5:V5"/>
    <mergeCell ref="A11:AC11"/>
    <mergeCell ref="A12:AC12"/>
    <mergeCell ref="A13:AC13"/>
    <mergeCell ref="A14:AC14"/>
    <mergeCell ref="A15:AC15"/>
    <mergeCell ref="A16:AC16"/>
    <mergeCell ref="A17:AC17"/>
    <mergeCell ref="A18:AC18"/>
    <mergeCell ref="C69:G70"/>
    <mergeCell ref="H69:Y70"/>
    <mergeCell ref="U75:AC76"/>
    <mergeCell ref="C60:G61"/>
    <mergeCell ref="C63:G64"/>
    <mergeCell ref="C66:G67"/>
    <mergeCell ref="H66:Y67"/>
    <mergeCell ref="B76:C76"/>
    <mergeCell ref="H60:AB61"/>
    <mergeCell ref="H63:AB64"/>
  </mergeCells>
  <phoneticPr fontId="3"/>
  <printOptions horizontalCentered="1"/>
  <pageMargins left="0.51181102362204722" right="0.31496062992125984" top="0.39370078740157483" bottom="0"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G48"/>
  <sheetViews>
    <sheetView showGridLines="0" view="pageBreakPreview" zoomScale="70" zoomScaleNormal="55" zoomScaleSheetLayoutView="70" zoomScalePageLayoutView="70" workbookViewId="0">
      <selection activeCell="L6" sqref="L6:M6"/>
    </sheetView>
  </sheetViews>
  <sheetFormatPr defaultColWidth="3.375" defaultRowHeight="24" customHeight="1"/>
  <cols>
    <col min="1" max="34" width="3.25" style="312" customWidth="1"/>
    <col min="35" max="35" width="2.75" style="312" customWidth="1"/>
    <col min="36" max="59" width="3.25" style="312" customWidth="1"/>
    <col min="60" max="72" width="3.375" style="312"/>
    <col min="73" max="73" width="0" style="312" hidden="1" customWidth="1"/>
    <col min="74" max="16384" width="3.375" style="312"/>
  </cols>
  <sheetData>
    <row r="1" spans="1:60" ht="52.5" customHeight="1" thickBot="1">
      <c r="A1" s="309"/>
      <c r="B1" s="309"/>
      <c r="C1" s="309"/>
      <c r="D1" s="309"/>
      <c r="E1" s="309"/>
      <c r="F1" s="309"/>
      <c r="G1" s="309"/>
      <c r="H1" s="309"/>
      <c r="I1" s="309"/>
      <c r="J1" s="309"/>
      <c r="K1" s="309"/>
      <c r="L1" s="310"/>
      <c r="M1" s="1938" t="s">
        <v>77</v>
      </c>
      <c r="N1" s="1938"/>
      <c r="O1" s="1938"/>
      <c r="P1" s="1938"/>
      <c r="Q1" s="1938"/>
      <c r="R1" s="1938"/>
      <c r="S1" s="1938"/>
      <c r="T1" s="1938"/>
      <c r="U1" s="1938"/>
      <c r="V1" s="1938"/>
      <c r="W1" s="1938"/>
      <c r="X1" s="1938"/>
      <c r="Y1" s="1938"/>
      <c r="Z1" s="1938"/>
      <c r="AA1" s="1938"/>
      <c r="AB1" s="1938"/>
      <c r="AC1" s="1938"/>
      <c r="AD1" s="1938"/>
      <c r="AE1" s="1938"/>
      <c r="AF1" s="1938"/>
      <c r="AG1" s="1938"/>
      <c r="AH1" s="1938"/>
      <c r="AI1" s="1938"/>
      <c r="AJ1" s="1938"/>
      <c r="AK1" s="1938"/>
      <c r="AL1" s="1938"/>
      <c r="AM1" s="1938"/>
      <c r="AN1" s="1938"/>
      <c r="AO1" s="1938"/>
      <c r="AP1" s="1938"/>
      <c r="AQ1" s="1938"/>
      <c r="AR1" s="1938"/>
      <c r="AS1" s="1938"/>
      <c r="AT1" s="1938"/>
      <c r="AU1" s="1938"/>
      <c r="AV1" s="1938"/>
      <c r="AW1" s="309"/>
      <c r="AX1" s="309"/>
      <c r="AY1" s="309"/>
      <c r="AZ1" s="309"/>
      <c r="BA1" s="309"/>
      <c r="BB1" s="309"/>
      <c r="BC1" s="309"/>
      <c r="BD1" s="309"/>
      <c r="BE1" s="309"/>
      <c r="BF1" s="309"/>
      <c r="BG1" s="309"/>
      <c r="BH1" s="311" t="s">
        <v>750</v>
      </c>
    </row>
    <row r="2" spans="1:60" ht="34.9" customHeight="1">
      <c r="A2" s="1939" t="s">
        <v>925</v>
      </c>
      <c r="B2" s="1940"/>
      <c r="C2" s="1940"/>
      <c r="D2" s="1940"/>
      <c r="E2" s="1940"/>
      <c r="F2" s="1940"/>
      <c r="G2" s="1940"/>
      <c r="H2" s="1940"/>
      <c r="I2" s="1940"/>
      <c r="J2" s="1940"/>
      <c r="K2" s="1940"/>
      <c r="L2" s="1940"/>
      <c r="M2" s="1940"/>
      <c r="N2" s="1940"/>
      <c r="O2" s="1940"/>
      <c r="P2" s="1940"/>
      <c r="Q2" s="1940"/>
      <c r="R2" s="1940"/>
      <c r="S2" s="1940"/>
      <c r="T2" s="1940"/>
      <c r="U2" s="1940"/>
      <c r="V2" s="1940"/>
      <c r="W2" s="1940"/>
      <c r="X2" s="1940"/>
      <c r="Y2" s="1940"/>
      <c r="Z2" s="1940"/>
      <c r="AA2" s="1940"/>
      <c r="AB2" s="1940"/>
      <c r="AC2" s="1940"/>
      <c r="AD2" s="1940"/>
      <c r="AE2" s="1940"/>
      <c r="AF2" s="1940"/>
      <c r="AG2" s="1940"/>
      <c r="AH2" s="1940"/>
      <c r="AI2" s="1940"/>
      <c r="AJ2" s="1940"/>
      <c r="AK2" s="1940"/>
      <c r="AL2" s="1940"/>
      <c r="AM2" s="1940"/>
      <c r="AN2" s="1940"/>
      <c r="AO2" s="1940"/>
      <c r="AP2" s="1940"/>
      <c r="AQ2" s="1940"/>
      <c r="AR2" s="1940"/>
      <c r="AS2" s="1940"/>
      <c r="AT2" s="1940"/>
      <c r="AU2" s="1940"/>
      <c r="AV2" s="1940"/>
      <c r="AW2" s="1940"/>
      <c r="AX2" s="1940"/>
      <c r="AY2" s="1940"/>
      <c r="AZ2" s="1940"/>
      <c r="BA2" s="1940"/>
      <c r="BB2" s="1940"/>
      <c r="BC2" s="1940"/>
      <c r="BD2" s="1940"/>
      <c r="BE2" s="1940"/>
      <c r="BF2" s="1940"/>
      <c r="BG2" s="1940"/>
      <c r="BH2" s="1941"/>
    </row>
    <row r="3" spans="1:60" ht="75.599999999999994" customHeight="1" thickBot="1">
      <c r="A3" s="1942"/>
      <c r="B3" s="1943"/>
      <c r="C3" s="1943"/>
      <c r="D3" s="1943"/>
      <c r="E3" s="1943"/>
      <c r="F3" s="1943"/>
      <c r="G3" s="1943"/>
      <c r="H3" s="1943"/>
      <c r="I3" s="1943"/>
      <c r="J3" s="1943"/>
      <c r="K3" s="1943"/>
      <c r="L3" s="1943"/>
      <c r="M3" s="1943"/>
      <c r="N3" s="1943"/>
      <c r="O3" s="1943"/>
      <c r="P3" s="1943"/>
      <c r="Q3" s="1943"/>
      <c r="R3" s="1943"/>
      <c r="S3" s="1943"/>
      <c r="T3" s="1943"/>
      <c r="U3" s="1943"/>
      <c r="V3" s="1943"/>
      <c r="W3" s="1943"/>
      <c r="X3" s="1943"/>
      <c r="Y3" s="1943"/>
      <c r="Z3" s="1943"/>
      <c r="AA3" s="1943"/>
      <c r="AB3" s="1943"/>
      <c r="AC3" s="1943"/>
      <c r="AD3" s="1943"/>
      <c r="AE3" s="1943"/>
      <c r="AF3" s="1943"/>
      <c r="AG3" s="1943"/>
      <c r="AH3" s="1943"/>
      <c r="AI3" s="1943"/>
      <c r="AJ3" s="1943"/>
      <c r="AK3" s="1943"/>
      <c r="AL3" s="1943"/>
      <c r="AM3" s="1943"/>
      <c r="AN3" s="1943"/>
      <c r="AO3" s="1943"/>
      <c r="AP3" s="1943"/>
      <c r="AQ3" s="1943"/>
      <c r="AR3" s="1943"/>
      <c r="AS3" s="1943"/>
      <c r="AT3" s="1943"/>
      <c r="AU3" s="1943"/>
      <c r="AV3" s="1943"/>
      <c r="AW3" s="1943"/>
      <c r="AX3" s="1943"/>
      <c r="AY3" s="1943"/>
      <c r="AZ3" s="1943"/>
      <c r="BA3" s="1943"/>
      <c r="BB3" s="1943"/>
      <c r="BC3" s="1943"/>
      <c r="BD3" s="1943"/>
      <c r="BE3" s="1943"/>
      <c r="BF3" s="1943"/>
      <c r="BG3" s="1943"/>
      <c r="BH3" s="1944"/>
    </row>
    <row r="4" spans="1:60" ht="23.25" customHeight="1" thickBot="1">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row>
    <row r="5" spans="1:60" s="315" customFormat="1" ht="34.5" customHeight="1" thickBot="1">
      <c r="A5" s="1945" t="s">
        <v>11</v>
      </c>
      <c r="B5" s="1946"/>
      <c r="C5" s="1946"/>
      <c r="D5" s="1946"/>
      <c r="E5" s="1946"/>
      <c r="F5" s="1946"/>
      <c r="G5" s="1946"/>
      <c r="H5" s="1946"/>
      <c r="I5" s="1946"/>
      <c r="J5" s="1946"/>
      <c r="K5" s="1946"/>
      <c r="L5" s="1946"/>
      <c r="M5" s="1947"/>
      <c r="N5" s="1948" t="s">
        <v>495</v>
      </c>
      <c r="O5" s="1949"/>
      <c r="P5" s="1949"/>
      <c r="Q5" s="1949"/>
      <c r="R5" s="1949"/>
      <c r="S5" s="1949"/>
      <c r="T5" s="1949"/>
      <c r="U5" s="1949"/>
      <c r="V5" s="1949"/>
      <c r="W5" s="1949"/>
      <c r="X5" s="1949"/>
      <c r="Y5" s="1949"/>
      <c r="Z5" s="1949"/>
      <c r="AA5" s="1949"/>
      <c r="AB5" s="1949"/>
      <c r="AC5" s="1949"/>
      <c r="AD5" s="1949"/>
      <c r="AE5" s="1949"/>
      <c r="AF5" s="1949"/>
      <c r="AG5" s="314"/>
      <c r="AH5" s="314"/>
      <c r="AI5" s="1953" t="s">
        <v>761</v>
      </c>
      <c r="AJ5" s="1954"/>
      <c r="AK5" s="1954"/>
      <c r="AL5" s="1954"/>
      <c r="AM5" s="1954"/>
      <c r="AN5" s="1954"/>
      <c r="AO5" s="1954"/>
      <c r="AP5" s="1955"/>
      <c r="AQ5" s="1956" t="s">
        <v>762</v>
      </c>
      <c r="AR5" s="1957"/>
      <c r="AS5" s="1957"/>
      <c r="AT5" s="1957"/>
      <c r="AU5" s="1957"/>
      <c r="AV5" s="1957"/>
      <c r="AW5" s="1957"/>
      <c r="AX5" s="1957"/>
      <c r="AY5" s="1957"/>
      <c r="AZ5" s="1957"/>
      <c r="BA5" s="1957"/>
      <c r="BB5" s="1957"/>
      <c r="BC5" s="1957"/>
      <c r="BD5" s="1957"/>
      <c r="BE5" s="1957"/>
      <c r="BF5" s="1957"/>
      <c r="BG5" s="1957"/>
      <c r="BH5" s="1958"/>
    </row>
    <row r="6" spans="1:60" s="315" customFormat="1" ht="40.35" customHeight="1" thickTop="1" thickBot="1">
      <c r="A6" s="1950" t="s">
        <v>496</v>
      </c>
      <c r="B6" s="1951"/>
      <c r="C6" s="1951"/>
      <c r="D6" s="1951"/>
      <c r="E6" s="1951"/>
      <c r="F6" s="1951"/>
      <c r="G6" s="1951"/>
      <c r="H6" s="1951"/>
      <c r="I6" s="1951"/>
      <c r="J6" s="1951"/>
      <c r="K6" s="1952"/>
      <c r="L6" s="1869" t="str">
        <f>IF(入力シート!AT112="","",入力シート!AT112)</f>
        <v/>
      </c>
      <c r="M6" s="1928"/>
      <c r="O6" s="316"/>
      <c r="P6" s="316"/>
      <c r="Q6" s="316"/>
      <c r="R6" s="316"/>
      <c r="S6" s="316"/>
      <c r="T6" s="316"/>
      <c r="U6" s="316"/>
      <c r="V6" s="316"/>
      <c r="W6" s="317"/>
      <c r="AG6" s="314"/>
      <c r="AH6" s="314"/>
      <c r="AI6" s="1869" t="str">
        <f>MID(入力シート!$L115,COLUMN(B$1)/2,1)</f>
        <v/>
      </c>
      <c r="AJ6" s="1928"/>
      <c r="AK6" s="1869" t="str">
        <f>MID(入力シート!$L115,COLUMN(D$1)/2,1)</f>
        <v/>
      </c>
      <c r="AL6" s="1863"/>
      <c r="AM6" s="1862" t="str">
        <f>MID(入力シート!$L115,COLUMN(F$1)/2,1)</f>
        <v/>
      </c>
      <c r="AN6" s="1863"/>
      <c r="AO6" s="1862" t="str">
        <f>MID(入力シート!$L115,COLUMN(H$1)/2,1)</f>
        <v/>
      </c>
      <c r="AP6" s="1863"/>
      <c r="AQ6" s="1862" t="str">
        <f>MID(入力シート!$L115,COLUMN(J$1)/2,1)</f>
        <v/>
      </c>
      <c r="AR6" s="1928"/>
      <c r="AS6" s="1869" t="str">
        <f>MID(入力シート!$L115,COLUMN(L$1)/2,1)</f>
        <v/>
      </c>
      <c r="AT6" s="1863"/>
      <c r="AU6" s="1862" t="str">
        <f>MID(入力シート!$L115,COLUMN(N$1)/2,1)</f>
        <v/>
      </c>
      <c r="AV6" s="1863"/>
      <c r="AW6" s="1862" t="str">
        <f>MID(入力シート!$L115,COLUMN(P$1)/2,1)</f>
        <v/>
      </c>
      <c r="AX6" s="1863"/>
      <c r="AY6" s="1862" t="str">
        <f>MID(入力シート!$L115,COLUMN(R$1)/2,1)</f>
        <v/>
      </c>
      <c r="AZ6" s="1928"/>
      <c r="BA6" s="1869" t="str">
        <f>MID(入力シート!$L115,COLUMN(T$1)/2,1)</f>
        <v/>
      </c>
      <c r="BB6" s="1863"/>
      <c r="BC6" s="1862" t="str">
        <f>MID(入力シート!$L115,COLUMN(V$1)/2,1)</f>
        <v/>
      </c>
      <c r="BD6" s="1863"/>
      <c r="BE6" s="1862" t="str">
        <f>MID(入力シート!$L115,COLUMN(X$1)/2,1)</f>
        <v/>
      </c>
      <c r="BF6" s="1863"/>
      <c r="BG6" s="1862" t="str">
        <f>MID(入力シート!$L115,COLUMN(Z$1)/2,1)</f>
        <v/>
      </c>
      <c r="BH6" s="1928"/>
    </row>
    <row r="7" spans="1:60" ht="23.25" customHeight="1" thickTop="1">
      <c r="A7" s="318"/>
      <c r="B7" s="319"/>
      <c r="C7" s="320"/>
      <c r="D7" s="320"/>
      <c r="E7" s="320"/>
      <c r="F7" s="320"/>
      <c r="G7" s="321"/>
      <c r="H7" s="321"/>
      <c r="I7" s="321"/>
      <c r="J7" s="321"/>
      <c r="K7" s="322"/>
      <c r="L7" s="323"/>
      <c r="M7" s="321"/>
      <c r="N7" s="321"/>
      <c r="O7" s="321"/>
      <c r="P7" s="321"/>
      <c r="Q7" s="321"/>
      <c r="R7" s="323"/>
      <c r="S7" s="324"/>
      <c r="T7" s="324"/>
      <c r="U7" s="324"/>
      <c r="V7" s="324"/>
      <c r="W7" s="324"/>
      <c r="X7" s="325"/>
      <c r="Y7" s="325"/>
      <c r="Z7" s="326"/>
      <c r="AD7" s="327"/>
      <c r="AE7" s="327"/>
      <c r="AF7" s="327"/>
      <c r="AG7" s="327"/>
      <c r="AH7" s="327"/>
      <c r="AI7" s="328" t="s">
        <v>497</v>
      </c>
      <c r="AJ7" s="327"/>
      <c r="AK7" s="327"/>
    </row>
    <row r="8" spans="1:60" s="329" customFormat="1" ht="39" customHeight="1" thickBot="1">
      <c r="A8" s="1934" t="s">
        <v>559</v>
      </c>
      <c r="B8" s="1935"/>
      <c r="C8" s="1935"/>
      <c r="D8" s="1935"/>
      <c r="E8" s="1935"/>
      <c r="F8" s="1935"/>
      <c r="G8" s="1936"/>
      <c r="H8" s="1935"/>
      <c r="I8" s="1937"/>
      <c r="J8" s="1937"/>
      <c r="K8" s="1937"/>
      <c r="L8" s="1937"/>
      <c r="M8" s="1937"/>
      <c r="N8" s="1937"/>
      <c r="O8" s="1937"/>
    </row>
    <row r="9" spans="1:60" s="329" customFormat="1" ht="39.75" customHeight="1" thickTop="1" thickBot="1">
      <c r="A9" s="1869" t="str">
        <f>MID(入力シート!$L117,COLUMN(B$1)/2,1)</f>
        <v/>
      </c>
      <c r="B9" s="1863"/>
      <c r="C9" s="1862" t="str">
        <f>MID(入力シート!$L117,COLUMN(D$1)/2,1)</f>
        <v/>
      </c>
      <c r="D9" s="1863"/>
      <c r="E9" s="1862" t="str">
        <f>MID(入力シート!$L117,COLUMN(F$1)/2,1)</f>
        <v/>
      </c>
      <c r="F9" s="1928"/>
      <c r="G9" s="330" t="s">
        <v>529</v>
      </c>
      <c r="H9" s="1869" t="str">
        <f>MID(入力シート!$Q117,COLUMN(B$1)/2,1)</f>
        <v/>
      </c>
      <c r="I9" s="1863"/>
      <c r="J9" s="1862" t="str">
        <f>MID(入力シート!$Q117,COLUMN(D$1)/2,1)</f>
        <v/>
      </c>
      <c r="K9" s="1863"/>
      <c r="L9" s="1862" t="str">
        <f>MID(入力シート!$Q117,COLUMN(F$1)/2,1)</f>
        <v/>
      </c>
      <c r="M9" s="1863"/>
      <c r="N9" s="1862" t="str">
        <f>MID(入力シート!$Q117,COLUMN(H$1)/2,1)</f>
        <v/>
      </c>
      <c r="O9" s="1928"/>
    </row>
    <row r="10" spans="1:60" ht="22.9" customHeight="1" thickTop="1">
      <c r="A10" s="318"/>
      <c r="B10" s="319"/>
      <c r="C10" s="320"/>
      <c r="D10" s="320"/>
      <c r="E10" s="320"/>
      <c r="F10" s="320"/>
      <c r="G10" s="321"/>
      <c r="H10" s="321"/>
      <c r="I10" s="321"/>
      <c r="J10" s="321"/>
      <c r="K10" s="322"/>
      <c r="L10" s="323"/>
      <c r="M10" s="321"/>
      <c r="N10" s="321"/>
      <c r="O10" s="321"/>
      <c r="P10" s="321"/>
      <c r="Q10" s="321"/>
      <c r="R10" s="323"/>
      <c r="S10" s="324"/>
      <c r="T10" s="324"/>
      <c r="U10" s="324"/>
      <c r="V10" s="324"/>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row>
    <row r="11" spans="1:60" s="329" customFormat="1" ht="34.5" customHeight="1" thickBot="1">
      <c r="A11" s="331" t="s">
        <v>560</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1844" t="s">
        <v>498</v>
      </c>
      <c r="AV11" s="1792"/>
      <c r="AW11" s="1792"/>
      <c r="AX11" s="1792"/>
      <c r="AY11" s="1792"/>
      <c r="AZ11" s="1792"/>
      <c r="BA11" s="1792"/>
      <c r="BB11" s="1792"/>
      <c r="BC11" s="1792"/>
      <c r="BD11" s="1792"/>
      <c r="BE11" s="1792"/>
      <c r="BF11" s="1793"/>
      <c r="BG11" s="1929" t="str">
        <f>IF(A14="","",入力シート!AS60)</f>
        <v/>
      </c>
      <c r="BH11" s="1930"/>
    </row>
    <row r="12" spans="1:60" s="329" customFormat="1" ht="25.5" customHeight="1">
      <c r="A12" s="1931" t="s">
        <v>908</v>
      </c>
      <c r="B12" s="1932"/>
      <c r="C12" s="1932"/>
      <c r="D12" s="1932"/>
      <c r="E12" s="1932"/>
      <c r="F12" s="1932"/>
      <c r="G12" s="1932"/>
      <c r="H12" s="1932"/>
      <c r="I12" s="1932"/>
      <c r="J12" s="1932"/>
      <c r="K12" s="1932"/>
      <c r="L12" s="1932"/>
      <c r="M12" s="1932"/>
      <c r="N12" s="1932"/>
      <c r="O12" s="1932"/>
      <c r="P12" s="1932"/>
      <c r="Q12" s="1932"/>
      <c r="R12" s="1932"/>
      <c r="S12" s="1932"/>
      <c r="T12" s="1932"/>
      <c r="U12" s="1932"/>
      <c r="V12" s="1932"/>
      <c r="W12" s="1932"/>
      <c r="X12" s="1932"/>
      <c r="Y12" s="1932"/>
      <c r="Z12" s="1932"/>
      <c r="AA12" s="1932"/>
      <c r="AB12" s="1932"/>
      <c r="AC12" s="1932"/>
      <c r="AD12" s="1932"/>
      <c r="AE12" s="1932"/>
      <c r="AF12" s="1932"/>
      <c r="AG12" s="1932"/>
      <c r="AH12" s="1932"/>
      <c r="AI12" s="1932"/>
      <c r="AJ12" s="1932"/>
      <c r="AK12" s="1932"/>
      <c r="AL12" s="1932"/>
      <c r="AM12" s="1932"/>
      <c r="AN12" s="1932"/>
      <c r="AO12" s="1932"/>
      <c r="AP12" s="1932"/>
      <c r="AQ12" s="1932"/>
      <c r="AR12" s="1932"/>
      <c r="AS12" s="1932"/>
      <c r="AT12" s="1932"/>
      <c r="AU12" s="1932"/>
      <c r="AV12" s="1932"/>
      <c r="AW12" s="1932"/>
      <c r="AX12" s="1932"/>
      <c r="AY12" s="1932"/>
      <c r="AZ12" s="1932"/>
      <c r="BA12" s="1932"/>
      <c r="BB12" s="1932"/>
      <c r="BC12" s="1932"/>
      <c r="BD12" s="1932"/>
      <c r="BE12" s="1932"/>
      <c r="BF12" s="1932"/>
      <c r="BG12" s="1932"/>
      <c r="BH12" s="1933"/>
    </row>
    <row r="13" spans="1:60" s="329" customFormat="1" ht="79.5" customHeight="1" thickBot="1">
      <c r="A13" s="1922" t="s">
        <v>511</v>
      </c>
      <c r="B13" s="1923"/>
      <c r="C13" s="1923"/>
      <c r="D13" s="1923"/>
      <c r="E13" s="1923"/>
      <c r="F13" s="1923"/>
      <c r="G13" s="1923"/>
      <c r="H13" s="1923"/>
      <c r="I13" s="1923"/>
      <c r="J13" s="1923"/>
      <c r="K13" s="1923"/>
      <c r="L13" s="1923"/>
      <c r="M13" s="1923"/>
      <c r="N13" s="1923"/>
      <c r="O13" s="1923"/>
      <c r="P13" s="1923"/>
      <c r="Q13" s="1923"/>
      <c r="R13" s="1923"/>
      <c r="S13" s="1923"/>
      <c r="T13" s="1923"/>
      <c r="U13" s="1923"/>
      <c r="V13" s="1923"/>
      <c r="W13" s="1923"/>
      <c r="X13" s="1923"/>
      <c r="Y13" s="1923"/>
      <c r="Z13" s="1923"/>
      <c r="AA13" s="1923"/>
      <c r="AB13" s="1923"/>
      <c r="AC13" s="1923"/>
      <c r="AD13" s="1923"/>
      <c r="AE13" s="1923"/>
      <c r="AF13" s="1923"/>
      <c r="AG13" s="1923"/>
      <c r="AH13" s="1923"/>
      <c r="AI13" s="1923"/>
      <c r="AJ13" s="1923"/>
      <c r="AK13" s="1923"/>
      <c r="AL13" s="1923"/>
      <c r="AM13" s="1923"/>
      <c r="AN13" s="1923"/>
      <c r="AO13" s="1923"/>
      <c r="AP13" s="1923"/>
      <c r="AQ13" s="1923"/>
      <c r="AR13" s="1923"/>
      <c r="AS13" s="1923"/>
      <c r="AT13" s="1923"/>
      <c r="AU13" s="1923"/>
      <c r="AV13" s="1923"/>
      <c r="AW13" s="1923"/>
      <c r="AX13" s="1923"/>
      <c r="AY13" s="1923"/>
      <c r="AZ13" s="1923"/>
      <c r="BA13" s="1923"/>
      <c r="BB13" s="1923"/>
      <c r="BC13" s="1923"/>
      <c r="BD13" s="1923"/>
      <c r="BE13" s="1923"/>
      <c r="BF13" s="1923"/>
      <c r="BG13" s="1923"/>
      <c r="BH13" s="1924"/>
    </row>
    <row r="14" spans="1:60" s="329" customFormat="1" ht="40.9" customHeight="1" thickTop="1" thickBot="1">
      <c r="A14" s="1925" t="str">
        <f>MID(入力シート!$AT60,COLUMN(B$1)/2,1)</f>
        <v/>
      </c>
      <c r="B14" s="1921"/>
      <c r="C14" s="1920" t="str">
        <f>MID(入力シート!$AT60,COLUMN(D$1)/2,1)</f>
        <v/>
      </c>
      <c r="D14" s="1921"/>
      <c r="E14" s="1920" t="str">
        <f>MID(入力シート!$AT60,COLUMN(F$1)/2,1)</f>
        <v/>
      </c>
      <c r="F14" s="1921"/>
      <c r="G14" s="1920" t="str">
        <f>MID(入力シート!$AT60,COLUMN(H$1)/2,1)</f>
        <v/>
      </c>
      <c r="H14" s="1921"/>
      <c r="I14" s="1920" t="str">
        <f>MID(入力シート!$AT60,COLUMN(J$1)/2,1)</f>
        <v/>
      </c>
      <c r="J14" s="1921"/>
      <c r="K14" s="1920" t="str">
        <f>MID(入力シート!$AT60,COLUMN(L$1)/2,1)</f>
        <v/>
      </c>
      <c r="L14" s="1921"/>
      <c r="M14" s="1920" t="str">
        <f>MID(入力シート!$AT60,COLUMN(N$1)/2,1)</f>
        <v/>
      </c>
      <c r="N14" s="1921"/>
      <c r="O14" s="1920" t="str">
        <f>MID(入力シート!$AT60,COLUMN(P$1)/2,1)</f>
        <v/>
      </c>
      <c r="P14" s="1921"/>
      <c r="Q14" s="1920" t="str">
        <f>MID(入力シート!$AT60,COLUMN(R$1)/2,1)</f>
        <v/>
      </c>
      <c r="R14" s="1921"/>
      <c r="S14" s="1920" t="str">
        <f>MID(入力シート!$AT60,COLUMN(T$1)/2,1)</f>
        <v/>
      </c>
      <c r="T14" s="1921"/>
      <c r="U14" s="1870" t="str">
        <f>MID(入力シート!$AT60,COLUMN(V$1)/2,1)</f>
        <v/>
      </c>
      <c r="V14" s="1871"/>
      <c r="W14" s="1870" t="str">
        <f>MID(入力シート!$AT60,COLUMN(X$1)/2,1)</f>
        <v/>
      </c>
      <c r="X14" s="1871"/>
      <c r="Y14" s="1870" t="str">
        <f>MID(入力シート!$AT60,COLUMN(Z$1)/2,1)</f>
        <v/>
      </c>
      <c r="Z14" s="1871"/>
      <c r="AA14" s="1870" t="str">
        <f>MID(入力シート!$AT60,COLUMN(AB$1)/2,1)</f>
        <v/>
      </c>
      <c r="AB14" s="1871"/>
      <c r="AC14" s="1870" t="str">
        <f>MID(入力シート!$AT60,COLUMN(AD$1)/2,1)</f>
        <v/>
      </c>
      <c r="AD14" s="1871"/>
      <c r="AE14" s="1870" t="str">
        <f>MID(入力シート!$AT60,COLUMN(AF$1)/2,1)</f>
        <v/>
      </c>
      <c r="AF14" s="1871"/>
      <c r="AG14" s="1870" t="str">
        <f>MID(入力シート!$AT60,COLUMN(AH$1)/2,1)</f>
        <v/>
      </c>
      <c r="AH14" s="1871"/>
      <c r="AI14" s="1870" t="str">
        <f>MID(入力シート!$AT60,COLUMN(AJ$1)/2,1)</f>
        <v/>
      </c>
      <c r="AJ14" s="1871"/>
      <c r="AK14" s="1870" t="str">
        <f>MID(入力シート!$AT60,COLUMN(AL$1)/2,1)</f>
        <v/>
      </c>
      <c r="AL14" s="1871"/>
      <c r="AM14" s="1870" t="str">
        <f>MID(入力シート!$AT60,COLUMN(AN$1)/2,1)</f>
        <v/>
      </c>
      <c r="AN14" s="1871"/>
      <c r="AO14" s="1870" t="str">
        <f>MID(入力シート!$AT60,COLUMN(AP$1)/2,1)</f>
        <v/>
      </c>
      <c r="AP14" s="1871"/>
      <c r="AQ14" s="1870" t="str">
        <f>MID(入力シート!$AT60,COLUMN(AR$1)/2,1)</f>
        <v/>
      </c>
      <c r="AR14" s="1871"/>
      <c r="AS14" s="1870" t="str">
        <f>MID(入力シート!$AT60,COLUMN(AT$1)/2,1)</f>
        <v/>
      </c>
      <c r="AT14" s="1871"/>
      <c r="AU14" s="1870" t="str">
        <f>MID(入力シート!$AT60,COLUMN(AV$1)/2,1)</f>
        <v/>
      </c>
      <c r="AV14" s="1871"/>
      <c r="AW14" s="1870" t="str">
        <f>MID(入力シート!$AT60,COLUMN(AX$1)/2,1)</f>
        <v/>
      </c>
      <c r="AX14" s="1871"/>
      <c r="AY14" s="1870" t="str">
        <f>MID(入力シート!$AT60,COLUMN(AZ$1)/2,1)</f>
        <v/>
      </c>
      <c r="AZ14" s="1871"/>
      <c r="BA14" s="1870" t="str">
        <f>MID(入力シート!$AT60,COLUMN(BB$1)/2,1)</f>
        <v/>
      </c>
      <c r="BB14" s="1871"/>
      <c r="BC14" s="1870" t="str">
        <f>MID(入力シート!$AT60,COLUMN(BD$1)/2,1)</f>
        <v/>
      </c>
      <c r="BD14" s="1871"/>
      <c r="BE14" s="1870" t="str">
        <f>MID(入力シート!$AT60,COLUMN(BF$1)/2,1)</f>
        <v/>
      </c>
      <c r="BF14" s="1871"/>
      <c r="BG14" s="1926" t="str">
        <f>MID(入力シート!$AT60,COLUMN(BH$1)/2,1)</f>
        <v/>
      </c>
      <c r="BH14" s="1927"/>
    </row>
    <row r="15" spans="1:60" ht="41.1" customHeight="1" thickTop="1" thickBot="1">
      <c r="A15" s="1891" t="str">
        <f>MID(入力シート!$AT60,COLUMN(B$1)/2+30,1)</f>
        <v/>
      </c>
      <c r="B15" s="1892"/>
      <c r="C15" s="1893" t="str">
        <f>MID(入力シート!$AT60,COLUMN(D$1)/2+30,1)</f>
        <v/>
      </c>
      <c r="D15" s="1894"/>
      <c r="E15" s="1893" t="str">
        <f>MID(入力シート!$AT60,COLUMN(F$1)/2+30,1)</f>
        <v/>
      </c>
      <c r="F15" s="1894"/>
      <c r="G15" s="1893" t="str">
        <f>MID(入力シート!$AT60,COLUMN(H$1)/2+30,1)</f>
        <v/>
      </c>
      <c r="H15" s="1894"/>
      <c r="I15" s="1893" t="str">
        <f>MID(入力シート!$AT60,COLUMN(J$1)/2+30,1)</f>
        <v/>
      </c>
      <c r="J15" s="1894"/>
      <c r="K15" s="1893" t="str">
        <f>MID(入力シート!$AT60,COLUMN(L$1)/2+30,1)</f>
        <v/>
      </c>
      <c r="L15" s="1894"/>
      <c r="M15" s="1893" t="str">
        <f>MID(入力シート!$AT60,COLUMN(N$1)/2+30,1)</f>
        <v/>
      </c>
      <c r="N15" s="1894"/>
      <c r="O15" s="1893" t="str">
        <f>MID(入力シート!$AT60,COLUMN(P$1)/2+30,1)</f>
        <v/>
      </c>
      <c r="P15" s="1894"/>
      <c r="Q15" s="1893" t="str">
        <f>MID(入力シート!$AT60,COLUMN(R$1)/2+30,1)</f>
        <v/>
      </c>
      <c r="R15" s="1894"/>
      <c r="S15" s="1893" t="str">
        <f>MID(入力シート!$AT60,COLUMN(T$1)/2+30,1)</f>
        <v/>
      </c>
      <c r="T15" s="1919"/>
    </row>
    <row r="16" spans="1:60" ht="22.9" customHeight="1" thickTop="1">
      <c r="A16" s="318"/>
      <c r="B16" s="319"/>
      <c r="C16" s="320"/>
      <c r="D16" s="320"/>
      <c r="E16" s="320"/>
      <c r="F16" s="320"/>
      <c r="G16" s="321"/>
      <c r="H16" s="321"/>
      <c r="I16" s="321"/>
      <c r="J16" s="321"/>
      <c r="K16" s="322"/>
      <c r="L16" s="323"/>
      <c r="M16" s="321"/>
      <c r="N16" s="321"/>
      <c r="O16" s="321"/>
      <c r="P16" s="321"/>
      <c r="Q16" s="321"/>
      <c r="R16" s="323"/>
      <c r="S16" s="324"/>
      <c r="T16" s="324"/>
      <c r="U16" s="324"/>
      <c r="V16" s="324"/>
      <c r="W16" s="324"/>
      <c r="X16" s="325"/>
      <c r="Y16" s="325"/>
      <c r="Z16" s="326"/>
      <c r="AD16" s="327"/>
      <c r="AE16" s="327"/>
      <c r="AF16" s="327"/>
      <c r="AG16" s="327"/>
      <c r="AH16" s="327"/>
      <c r="AI16" s="327"/>
      <c r="AJ16" s="327"/>
      <c r="AK16" s="327"/>
    </row>
    <row r="17" spans="1:85" s="226" customFormat="1" ht="39.75" customHeight="1" thickBot="1">
      <c r="A17" s="1895" t="s">
        <v>558</v>
      </c>
      <c r="B17" s="1896"/>
      <c r="C17" s="1896"/>
      <c r="D17" s="1896"/>
      <c r="E17" s="1896"/>
      <c r="F17" s="1896"/>
      <c r="G17" s="1896"/>
      <c r="H17" s="1896"/>
      <c r="I17" s="1896"/>
      <c r="J17" s="1896"/>
      <c r="K17" s="1896"/>
      <c r="L17" s="1896"/>
      <c r="M17" s="1896"/>
      <c r="N17" s="1896"/>
      <c r="O17" s="1896"/>
      <c r="P17" s="1896"/>
      <c r="Q17" s="1896"/>
      <c r="R17" s="1896"/>
      <c r="S17" s="1896"/>
      <c r="T17" s="1896"/>
      <c r="U17" s="1896"/>
      <c r="V17" s="1896"/>
      <c r="W17" s="1896"/>
      <c r="X17" s="1896"/>
      <c r="Y17" s="1896"/>
      <c r="Z17" s="1896"/>
      <c r="AA17" s="1896"/>
      <c r="AB17" s="1896"/>
      <c r="AC17" s="1896"/>
      <c r="AD17" s="1897"/>
      <c r="AE17" s="1898"/>
      <c r="AF17" s="312"/>
      <c r="AG17" s="312"/>
      <c r="AH17" s="312"/>
      <c r="AI17" s="1902" t="s">
        <v>580</v>
      </c>
      <c r="AJ17" s="1903"/>
      <c r="AK17" s="1903"/>
      <c r="AL17" s="1903"/>
      <c r="AM17" s="1903"/>
      <c r="AN17" s="1903"/>
      <c r="AO17" s="1903"/>
      <c r="AP17" s="1903"/>
      <c r="AQ17" s="1903"/>
      <c r="AR17" s="1903"/>
      <c r="AS17" s="1903"/>
      <c r="AT17" s="1903"/>
      <c r="AU17" s="1903"/>
      <c r="AV17" s="1903"/>
      <c r="AW17" s="1903"/>
      <c r="AX17" s="1903"/>
      <c r="AY17" s="1903"/>
      <c r="AZ17" s="1903"/>
      <c r="BA17" s="1903"/>
      <c r="BB17" s="1903"/>
      <c r="BC17" s="1903"/>
      <c r="BD17" s="1903"/>
      <c r="BE17" s="1903"/>
      <c r="BF17" s="1903"/>
      <c r="BG17" s="312"/>
      <c r="BH17" s="312"/>
    </row>
    <row r="18" spans="1:85" s="226" customFormat="1" ht="39.75" customHeight="1" thickTop="1" thickBot="1">
      <c r="A18" s="1907" t="s">
        <v>940</v>
      </c>
      <c r="B18" s="1908"/>
      <c r="C18" s="1908"/>
      <c r="D18" s="1908"/>
      <c r="E18" s="1908"/>
      <c r="F18" s="1908"/>
      <c r="G18" s="1908"/>
      <c r="H18" s="1908"/>
      <c r="I18" s="1908"/>
      <c r="J18" s="1908"/>
      <c r="K18" s="1908"/>
      <c r="L18" s="1908"/>
      <c r="M18" s="1910" t="s">
        <v>510</v>
      </c>
      <c r="N18" s="1908"/>
      <c r="O18" s="1908"/>
      <c r="P18" s="1908"/>
      <c r="Q18" s="1908"/>
      <c r="R18" s="1908"/>
      <c r="S18" s="1908"/>
      <c r="T18" s="1908"/>
      <c r="U18" s="1908"/>
      <c r="V18" s="1908"/>
      <c r="W18" s="1908"/>
      <c r="X18" s="1908"/>
      <c r="Y18" s="1908"/>
      <c r="Z18" s="1908"/>
      <c r="AA18" s="1908"/>
      <c r="AB18" s="1908"/>
      <c r="AC18" s="1911"/>
      <c r="AD18" s="1913" t="str">
        <f>入力シート!L119</f>
        <v/>
      </c>
      <c r="AE18" s="1914"/>
      <c r="AF18" s="312"/>
      <c r="AI18" s="1904" t="s">
        <v>554</v>
      </c>
      <c r="AJ18" s="1905"/>
      <c r="AK18" s="1905"/>
      <c r="AL18" s="1905"/>
      <c r="AM18" s="1905"/>
      <c r="AN18" s="1905"/>
      <c r="AO18" s="1905"/>
      <c r="AP18" s="1905"/>
      <c r="AQ18" s="1905"/>
      <c r="AR18" s="1905"/>
      <c r="AS18" s="1905"/>
      <c r="AT18" s="1905"/>
      <c r="AU18" s="1905"/>
      <c r="AV18" s="1905"/>
      <c r="AW18" s="1905"/>
      <c r="AX18" s="1905"/>
      <c r="AY18" s="1905"/>
      <c r="AZ18" s="1905"/>
      <c r="BA18" s="1905"/>
      <c r="BB18" s="1905"/>
      <c r="BC18" s="1905"/>
      <c r="BD18" s="1905"/>
      <c r="BE18" s="1905"/>
      <c r="BF18" s="1906"/>
      <c r="BG18" s="312"/>
      <c r="BH18" s="312"/>
      <c r="CC18" s="312"/>
      <c r="CD18" s="312"/>
      <c r="CE18" s="312"/>
      <c r="CF18" s="312"/>
      <c r="CG18" s="312"/>
    </row>
    <row r="19" spans="1:85" s="226" customFormat="1" ht="39.75" customHeight="1" thickTop="1" thickBot="1">
      <c r="A19" s="1909"/>
      <c r="B19" s="929"/>
      <c r="C19" s="929"/>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1912"/>
      <c r="AD19" s="1915"/>
      <c r="AE19" s="1916"/>
      <c r="AF19" s="312"/>
      <c r="AI19" s="1869" t="str">
        <f>MID(入力シート!$AT127,COLUMN(B$1)/2,1)</f>
        <v/>
      </c>
      <c r="AJ19" s="1863"/>
      <c r="AK19" s="1862" t="str">
        <f>MID(入力シート!$AT127,COLUMN(D$1)/2,1)</f>
        <v/>
      </c>
      <c r="AL19" s="1863"/>
      <c r="AM19" s="1862" t="str">
        <f>MID(入力シート!$AT127,COLUMN(F$1)/2,1)</f>
        <v/>
      </c>
      <c r="AN19" s="1863"/>
      <c r="AO19" s="1862" t="str">
        <f>MID(入力シート!$AT127,COLUMN(H$1)/2,1)</f>
        <v/>
      </c>
      <c r="AP19" s="1863"/>
      <c r="AQ19" s="1862" t="str">
        <f>MID(入力シート!$AT127,COLUMN(J$1)/2,1)</f>
        <v/>
      </c>
      <c r="AR19" s="1863"/>
      <c r="AS19" s="1862" t="str">
        <f>MID(入力シート!$AT127,COLUMN(L$1)/2,1)</f>
        <v/>
      </c>
      <c r="AT19" s="1863"/>
      <c r="AU19" s="1862" t="str">
        <f>MID(入力シート!$AT127,COLUMN(N$1)/2,1)</f>
        <v/>
      </c>
      <c r="AV19" s="1863"/>
      <c r="AW19" s="1862" t="str">
        <f>MID(入力シート!$AT127,COLUMN(P$1)/2,1)</f>
        <v/>
      </c>
      <c r="AX19" s="1863"/>
      <c r="AY19" s="1862" t="str">
        <f>MID(入力シート!$AT127,COLUMN(R$1)/2,1)</f>
        <v/>
      </c>
      <c r="AZ19" s="1863"/>
      <c r="BA19" s="1862" t="str">
        <f>MID(入力シート!$AT127,COLUMN(T$1)/2,1)</f>
        <v/>
      </c>
      <c r="BB19" s="1863"/>
      <c r="BC19" s="1870" t="str">
        <f>MID(入力シート!$AT127,COLUMN(V$1)/2,1)</f>
        <v/>
      </c>
      <c r="BD19" s="1871"/>
      <c r="BE19" s="1870" t="str">
        <f>MID(入力シート!$AT127,COLUMN(X$1)/2,1)</f>
        <v/>
      </c>
      <c r="BF19" s="1872"/>
      <c r="BG19" s="312"/>
      <c r="BH19" s="312"/>
    </row>
    <row r="20" spans="1:85" s="226" customFormat="1" ht="39.75" customHeight="1" thickTop="1">
      <c r="A20" s="1917" t="s">
        <v>499</v>
      </c>
      <c r="B20" s="1917"/>
      <c r="C20" s="1917"/>
      <c r="D20" s="1917"/>
      <c r="E20" s="1917"/>
      <c r="F20" s="1917"/>
      <c r="G20" s="1917"/>
      <c r="H20" s="1917"/>
      <c r="I20" s="1917"/>
      <c r="J20" s="1917"/>
      <c r="K20" s="1917"/>
      <c r="L20" s="1917"/>
      <c r="M20" s="1917"/>
      <c r="N20" s="1917"/>
      <c r="O20" s="1917"/>
      <c r="P20" s="1917"/>
      <c r="Q20" s="1917"/>
      <c r="R20" s="1917"/>
      <c r="S20" s="1917"/>
      <c r="T20" s="1917"/>
      <c r="U20" s="1917"/>
      <c r="V20" s="1917"/>
      <c r="W20" s="1917"/>
      <c r="X20" s="1917"/>
      <c r="Y20" s="1917"/>
      <c r="Z20" s="1917"/>
      <c r="AA20" s="1917"/>
      <c r="AB20" s="1917"/>
      <c r="AC20" s="1917"/>
      <c r="AD20" s="1918"/>
      <c r="AE20" s="1918"/>
      <c r="AF20" s="312"/>
      <c r="AI20" s="226" t="s">
        <v>912</v>
      </c>
      <c r="BG20" s="312"/>
      <c r="BH20" s="312"/>
      <c r="CC20" s="312"/>
      <c r="CD20" s="312"/>
      <c r="CE20" s="312"/>
      <c r="CF20" s="312"/>
      <c r="CG20" s="312"/>
    </row>
    <row r="21" spans="1:85" s="226" customFormat="1" ht="39.75" customHeight="1" thickBot="1">
      <c r="A21" s="1895" t="s">
        <v>587</v>
      </c>
      <c r="B21" s="1896"/>
      <c r="C21" s="1896"/>
      <c r="D21" s="1896"/>
      <c r="E21" s="1896"/>
      <c r="F21" s="1896"/>
      <c r="G21" s="1896"/>
      <c r="H21" s="1896"/>
      <c r="I21" s="1896"/>
      <c r="J21" s="1896"/>
      <c r="K21" s="1896"/>
      <c r="L21" s="1896"/>
      <c r="M21" s="1896"/>
      <c r="N21" s="1896"/>
      <c r="O21" s="1896"/>
      <c r="P21" s="1896"/>
      <c r="Q21" s="1896"/>
      <c r="R21" s="1896"/>
      <c r="S21" s="1896"/>
      <c r="T21" s="1896"/>
      <c r="U21" s="1896"/>
      <c r="V21" s="1896"/>
      <c r="W21" s="1896"/>
      <c r="X21" s="1896"/>
      <c r="Y21" s="1896"/>
      <c r="Z21" s="1896"/>
      <c r="AA21" s="1896"/>
      <c r="AB21" s="1896"/>
      <c r="AC21" s="1896"/>
      <c r="AD21" s="1897"/>
      <c r="AE21" s="1898"/>
      <c r="AF21" s="312"/>
      <c r="AI21" s="1902" t="s">
        <v>581</v>
      </c>
      <c r="AJ21" s="1903"/>
      <c r="AK21" s="1903"/>
      <c r="AL21" s="1903"/>
      <c r="AM21" s="1903"/>
      <c r="AN21" s="1903"/>
      <c r="AO21" s="1903"/>
      <c r="AP21" s="1903"/>
      <c r="AQ21" s="1903"/>
      <c r="AR21" s="1903"/>
      <c r="AS21" s="1903"/>
      <c r="AT21" s="1903"/>
      <c r="AU21" s="1903"/>
      <c r="AV21" s="1903"/>
      <c r="AW21" s="1903"/>
      <c r="AX21" s="1903"/>
      <c r="AY21" s="1903"/>
      <c r="AZ21" s="1903"/>
      <c r="BA21" s="1903"/>
      <c r="BB21" s="1903"/>
      <c r="BC21" s="1903"/>
      <c r="BD21" s="1903"/>
      <c r="BE21" s="1903"/>
      <c r="BF21" s="1903"/>
      <c r="BG21" s="312"/>
      <c r="BH21" s="312"/>
      <c r="CA21" s="312"/>
      <c r="CB21" s="312"/>
      <c r="CC21" s="312"/>
      <c r="CD21" s="312"/>
      <c r="CE21" s="312"/>
      <c r="CF21" s="312"/>
      <c r="CG21" s="312"/>
    </row>
    <row r="22" spans="1:85" s="226" customFormat="1" ht="39.75" customHeight="1" thickTop="1" thickBot="1">
      <c r="A22" s="1873" t="s">
        <v>289</v>
      </c>
      <c r="B22" s="1874"/>
      <c r="C22" s="1874"/>
      <c r="D22" s="1874"/>
      <c r="E22" s="1874"/>
      <c r="F22" s="1874"/>
      <c r="G22" s="1874"/>
      <c r="H22" s="1874"/>
      <c r="I22" s="1879" t="str">
        <f>入力シート!AT121</f>
        <v>□</v>
      </c>
      <c r="J22" s="1880"/>
      <c r="K22" s="1899" t="s">
        <v>286</v>
      </c>
      <c r="L22" s="1900"/>
      <c r="M22" s="1900"/>
      <c r="N22" s="1900"/>
      <c r="O22" s="1900"/>
      <c r="P22" s="1900"/>
      <c r="Q22" s="1900"/>
      <c r="R22" s="1900"/>
      <c r="S22" s="1900"/>
      <c r="T22" s="1900"/>
      <c r="U22" s="1900"/>
      <c r="V22" s="1900"/>
      <c r="W22" s="1900"/>
      <c r="X22" s="1900"/>
      <c r="Y22" s="1900"/>
      <c r="Z22" s="1900"/>
      <c r="AA22" s="1900"/>
      <c r="AB22" s="1900"/>
      <c r="AC22" s="1900"/>
      <c r="AD22" s="1900"/>
      <c r="AE22" s="1901"/>
      <c r="AF22" s="312"/>
      <c r="AI22" s="1904" t="s">
        <v>555</v>
      </c>
      <c r="AJ22" s="1905"/>
      <c r="AK22" s="1905"/>
      <c r="AL22" s="1905"/>
      <c r="AM22" s="1905"/>
      <c r="AN22" s="1905"/>
      <c r="AO22" s="1905"/>
      <c r="AP22" s="1905"/>
      <c r="AQ22" s="1905"/>
      <c r="AR22" s="1905"/>
      <c r="AS22" s="1905"/>
      <c r="AT22" s="1905"/>
      <c r="AU22" s="1905"/>
      <c r="AV22" s="1905"/>
      <c r="AW22" s="1905"/>
      <c r="AX22" s="1905"/>
      <c r="AY22" s="1905"/>
      <c r="AZ22" s="1905"/>
      <c r="BA22" s="1905"/>
      <c r="BB22" s="1905"/>
      <c r="BC22" s="1905"/>
      <c r="BD22" s="1905"/>
      <c r="BE22" s="1905"/>
      <c r="BF22" s="1906"/>
      <c r="BG22" s="312"/>
      <c r="BH22" s="312"/>
      <c r="CA22" s="312"/>
      <c r="CB22" s="312"/>
      <c r="CC22" s="312"/>
      <c r="CD22" s="312"/>
      <c r="CE22" s="312"/>
      <c r="CF22" s="312"/>
      <c r="CG22" s="312"/>
    </row>
    <row r="23" spans="1:85" s="226" customFormat="1" ht="39.75" customHeight="1" thickTop="1" thickBot="1">
      <c r="A23" s="1875"/>
      <c r="B23" s="1876"/>
      <c r="C23" s="1876"/>
      <c r="D23" s="1876"/>
      <c r="E23" s="1876"/>
      <c r="F23" s="1876"/>
      <c r="G23" s="1876"/>
      <c r="H23" s="1876"/>
      <c r="I23" s="1881" t="str">
        <f>入力シート!AT122</f>
        <v>□</v>
      </c>
      <c r="J23" s="1882"/>
      <c r="K23" s="1883" t="s">
        <v>287</v>
      </c>
      <c r="L23" s="1884"/>
      <c r="M23" s="1884"/>
      <c r="N23" s="1884"/>
      <c r="O23" s="1884"/>
      <c r="P23" s="1884"/>
      <c r="Q23" s="1884"/>
      <c r="R23" s="1884"/>
      <c r="S23" s="1884"/>
      <c r="T23" s="1884"/>
      <c r="U23" s="1884"/>
      <c r="V23" s="1884"/>
      <c r="W23" s="1884"/>
      <c r="X23" s="1884"/>
      <c r="Y23" s="1884"/>
      <c r="Z23" s="1884"/>
      <c r="AA23" s="1884"/>
      <c r="AB23" s="1884"/>
      <c r="AC23" s="1884"/>
      <c r="AD23" s="1884"/>
      <c r="AE23" s="1885"/>
      <c r="AF23" s="312"/>
      <c r="AI23" s="1869" t="str">
        <f>MID(入力シート!$AT130,COLUMN(B$1)/2,1)</f>
        <v/>
      </c>
      <c r="AJ23" s="1863"/>
      <c r="AK23" s="1862" t="str">
        <f>MID(入力シート!$AT130,COLUMN(D$1)/2,1)</f>
        <v/>
      </c>
      <c r="AL23" s="1863"/>
      <c r="AM23" s="1862" t="str">
        <f>MID(入力シート!$AT130,COLUMN(F$1)/2,1)</f>
        <v/>
      </c>
      <c r="AN23" s="1863"/>
      <c r="AO23" s="1862" t="str">
        <f>MID(入力シート!$AT130,COLUMN(H$1)/2,1)</f>
        <v/>
      </c>
      <c r="AP23" s="1863"/>
      <c r="AQ23" s="1862" t="str">
        <f>MID(入力シート!$AT130,COLUMN(J$1)/2,1)</f>
        <v/>
      </c>
      <c r="AR23" s="1863"/>
      <c r="AS23" s="1862" t="str">
        <f>MID(入力シート!$AT130,COLUMN(L$1)/2,1)</f>
        <v/>
      </c>
      <c r="AT23" s="1863"/>
      <c r="AU23" s="1862" t="str">
        <f>MID(入力シート!$AT130,COLUMN(N$1)/2,1)</f>
        <v/>
      </c>
      <c r="AV23" s="1863"/>
      <c r="AW23" s="1862" t="str">
        <f>MID(入力シート!$AT130,COLUMN(P$1)/2,1)</f>
        <v/>
      </c>
      <c r="AX23" s="1863"/>
      <c r="AY23" s="1862" t="str">
        <f>MID(入力シート!$AT130,COLUMN(R$1)/2,1)</f>
        <v/>
      </c>
      <c r="AZ23" s="1863"/>
      <c r="BA23" s="1862" t="str">
        <f>MID(入力シート!$AT130,COLUMN(T$1)/2,1)</f>
        <v/>
      </c>
      <c r="BB23" s="1863"/>
      <c r="BC23" s="1859" t="str">
        <f>MID(入力シート!$AT130,COLUMN(V$1)/2,1)</f>
        <v/>
      </c>
      <c r="BD23" s="1789"/>
      <c r="BE23" s="1859" t="str">
        <f>IF(入力シート!L18="","",IF(AND(入力シート!L130="",入力シート!Q130="",入力シート!W130=""),"",MID(入力シート!$AT130,COLUMN(X$1)/2,1)))</f>
        <v/>
      </c>
      <c r="BF23" s="1790"/>
      <c r="BG23" s="312"/>
      <c r="BH23" s="312"/>
      <c r="CA23" s="312"/>
      <c r="CB23" s="312"/>
      <c r="CC23" s="312"/>
      <c r="CD23" s="312"/>
      <c r="CE23" s="312"/>
      <c r="CF23" s="312"/>
      <c r="CG23" s="312"/>
    </row>
    <row r="24" spans="1:85" s="226" customFormat="1" ht="39.75" customHeight="1" thickTop="1">
      <c r="A24" s="1877"/>
      <c r="B24" s="1878"/>
      <c r="C24" s="1878"/>
      <c r="D24" s="1878"/>
      <c r="E24" s="1878"/>
      <c r="F24" s="1878"/>
      <c r="G24" s="1878"/>
      <c r="H24" s="1878"/>
      <c r="I24" s="1886" t="str">
        <f>入力シート!AT123</f>
        <v>□</v>
      </c>
      <c r="J24" s="1887"/>
      <c r="K24" s="1888" t="s">
        <v>288</v>
      </c>
      <c r="L24" s="1889"/>
      <c r="M24" s="1889"/>
      <c r="N24" s="1889"/>
      <c r="O24" s="1889"/>
      <c r="P24" s="1889"/>
      <c r="Q24" s="1889"/>
      <c r="R24" s="1889"/>
      <c r="S24" s="1889"/>
      <c r="T24" s="1889"/>
      <c r="U24" s="1889"/>
      <c r="V24" s="1889"/>
      <c r="W24" s="1889"/>
      <c r="X24" s="1889"/>
      <c r="Y24" s="1889"/>
      <c r="Z24" s="1889"/>
      <c r="AA24" s="1889"/>
      <c r="AB24" s="1889"/>
      <c r="AC24" s="1889"/>
      <c r="AD24" s="1889"/>
      <c r="AE24" s="1890"/>
      <c r="AF24" s="312"/>
      <c r="BG24" s="312"/>
      <c r="BH24" s="312"/>
      <c r="CA24" s="312"/>
      <c r="CB24" s="312"/>
      <c r="CC24" s="312"/>
      <c r="CD24" s="312"/>
      <c r="CE24" s="312"/>
      <c r="CF24" s="312"/>
      <c r="CG24" s="312"/>
    </row>
    <row r="25" spans="1:85" s="226" customFormat="1" ht="39.75" customHeight="1" thickBot="1">
      <c r="A25" s="1864" t="s">
        <v>500</v>
      </c>
      <c r="B25" s="1865"/>
      <c r="C25" s="1865"/>
      <c r="D25" s="1865"/>
      <c r="E25" s="1865"/>
      <c r="F25" s="1865"/>
      <c r="G25" s="1865"/>
      <c r="H25" s="1865"/>
      <c r="I25" s="1866" t="str">
        <f>入力シート!AT124</f>
        <v>□</v>
      </c>
      <c r="J25" s="1867"/>
      <c r="K25" s="333" t="s">
        <v>290</v>
      </c>
      <c r="L25" s="334"/>
      <c r="M25" s="335"/>
      <c r="N25" s="1868" t="str">
        <f>入力シート!AU124</f>
        <v>□</v>
      </c>
      <c r="O25" s="1867"/>
      <c r="P25" s="336" t="s">
        <v>291</v>
      </c>
      <c r="Q25" s="334"/>
      <c r="R25" s="334"/>
      <c r="S25" s="334"/>
      <c r="T25" s="334"/>
      <c r="U25" s="337"/>
      <c r="V25" s="334"/>
      <c r="W25" s="334"/>
      <c r="X25" s="334"/>
      <c r="Y25" s="338"/>
      <c r="Z25" s="338"/>
      <c r="AA25" s="338"/>
      <c r="AB25" s="338"/>
      <c r="AC25" s="339"/>
      <c r="AD25" s="339"/>
      <c r="AE25" s="340"/>
      <c r="A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row>
    <row r="26" spans="1:85" s="226" customFormat="1" ht="23.25" customHeight="1" thickTop="1">
      <c r="V26" s="329"/>
      <c r="W26" s="329"/>
      <c r="X26" s="312"/>
      <c r="Y26" s="312"/>
      <c r="Z26" s="312"/>
      <c r="AA26" s="312"/>
      <c r="AB26" s="312"/>
      <c r="AC26" s="312"/>
      <c r="AD26" s="312"/>
      <c r="AE26" s="312"/>
      <c r="AF26" s="312"/>
      <c r="AG26" s="312"/>
      <c r="AH26" s="341"/>
      <c r="AI26" s="341"/>
      <c r="AJ26" s="341"/>
      <c r="AK26" s="341"/>
      <c r="AL26" s="341"/>
      <c r="AX26" s="312"/>
      <c r="AY26" s="312"/>
      <c r="AZ26" s="312"/>
      <c r="BA26" s="312"/>
      <c r="BB26" s="312"/>
      <c r="BC26" s="312"/>
      <c r="BD26" s="312"/>
      <c r="BE26" s="312"/>
      <c r="BF26" s="312"/>
      <c r="BG26" s="312"/>
      <c r="BH26" s="312"/>
    </row>
    <row r="27" spans="1:85" ht="35.1" customHeight="1">
      <c r="A27" s="342" t="s">
        <v>582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1844" t="s">
        <v>501</v>
      </c>
      <c r="AV27" s="1792"/>
      <c r="AW27" s="1792"/>
      <c r="AX27" s="1792"/>
      <c r="AY27" s="1792"/>
      <c r="AZ27" s="1792"/>
      <c r="BA27" s="1792"/>
      <c r="BB27" s="1792"/>
      <c r="BC27" s="1792"/>
      <c r="BD27" s="1792"/>
      <c r="BE27" s="1792"/>
      <c r="BF27" s="1793"/>
      <c r="BG27" s="1794" t="str">
        <f>IF(A29="","",入力シート!AS133)</f>
        <v/>
      </c>
      <c r="BH27" s="1795"/>
    </row>
    <row r="28" spans="1:85" ht="30" customHeight="1" thickBot="1">
      <c r="A28" s="1836" t="s">
        <v>556</v>
      </c>
      <c r="B28" s="1837"/>
      <c r="C28" s="1837"/>
      <c r="D28" s="1837"/>
      <c r="E28" s="1837"/>
      <c r="F28" s="1837"/>
      <c r="G28" s="1837"/>
      <c r="H28" s="1837"/>
      <c r="I28" s="1837"/>
      <c r="J28" s="1837"/>
      <c r="K28" s="1837"/>
      <c r="L28" s="1837"/>
      <c r="M28" s="1837"/>
      <c r="N28" s="1837"/>
      <c r="O28" s="1837"/>
      <c r="P28" s="1837"/>
      <c r="Q28" s="1837"/>
      <c r="R28" s="1837"/>
      <c r="S28" s="1837"/>
      <c r="T28" s="1837"/>
      <c r="U28" s="1837"/>
      <c r="V28" s="1837"/>
      <c r="W28" s="1837"/>
      <c r="X28" s="1837"/>
      <c r="Y28" s="1837"/>
      <c r="Z28" s="1837"/>
      <c r="AA28" s="1837"/>
      <c r="AB28" s="1837"/>
      <c r="AC28" s="1837"/>
      <c r="AD28" s="1837"/>
      <c r="AE28" s="1837"/>
      <c r="AF28" s="1837"/>
      <c r="AG28" s="1837"/>
      <c r="AH28" s="1837"/>
      <c r="AI28" s="1837"/>
      <c r="AJ28" s="1837"/>
      <c r="AK28" s="1837"/>
      <c r="AL28" s="1837"/>
      <c r="AM28" s="1837"/>
      <c r="AN28" s="1837"/>
      <c r="AO28" s="1837"/>
      <c r="AP28" s="1837"/>
      <c r="AQ28" s="1837"/>
      <c r="AR28" s="1837"/>
      <c r="AS28" s="1837"/>
      <c r="AT28" s="1837"/>
      <c r="AU28" s="1837"/>
      <c r="AV28" s="1837"/>
      <c r="AW28" s="1837"/>
      <c r="AX28" s="1837"/>
      <c r="AY28" s="1837"/>
      <c r="AZ28" s="1837"/>
      <c r="BA28" s="1837"/>
      <c r="BB28" s="1837"/>
      <c r="BC28" s="1837"/>
      <c r="BD28" s="1837"/>
      <c r="BE28" s="1837"/>
      <c r="BF28" s="1837"/>
      <c r="BG28" s="1837"/>
      <c r="BH28" s="1838"/>
    </row>
    <row r="29" spans="1:85" ht="40.35" customHeight="1" thickTop="1">
      <c r="A29" s="1860" t="str">
        <f>MID(入力シート!$AT$133,COLUMN(B$1)/2,1)</f>
        <v/>
      </c>
      <c r="B29" s="1861"/>
      <c r="C29" s="1855" t="str">
        <f>MID(入力シート!$AT$133,COLUMN(D1)/2,1)</f>
        <v/>
      </c>
      <c r="D29" s="1858"/>
      <c r="E29" s="1855" t="str">
        <f>MID(入力シート!$AT$133,COLUMN(F1)/2,1)</f>
        <v/>
      </c>
      <c r="F29" s="1858"/>
      <c r="G29" s="1855" t="str">
        <f>MID(入力シート!$AT$133,COLUMN(H1)/2,1)</f>
        <v/>
      </c>
      <c r="H29" s="1858"/>
      <c r="I29" s="1855" t="str">
        <f>MID(入力シート!$AT$133,COLUMN(J1)/2,1)</f>
        <v/>
      </c>
      <c r="J29" s="1858"/>
      <c r="K29" s="1855" t="str">
        <f>MID(入力シート!$AT$133,COLUMN(L1)/2,1)</f>
        <v/>
      </c>
      <c r="L29" s="1858"/>
      <c r="M29" s="1855" t="str">
        <f>MID(入力シート!$AT$133,COLUMN(N1)/2,1)</f>
        <v/>
      </c>
      <c r="N29" s="1858"/>
      <c r="O29" s="1855" t="str">
        <f>MID(入力シート!$AT$133,COLUMN(P1)/2,1)</f>
        <v/>
      </c>
      <c r="P29" s="1858"/>
      <c r="Q29" s="1855" t="str">
        <f>MID(入力シート!$AT$133,COLUMN(R1)/2,1)</f>
        <v/>
      </c>
      <c r="R29" s="1858"/>
      <c r="S29" s="1855" t="str">
        <f>MID(入力シート!$AT$133,COLUMN(T1)/2,1)</f>
        <v/>
      </c>
      <c r="T29" s="1858"/>
      <c r="U29" s="1855" t="str">
        <f>MID(入力シート!$AT$133,COLUMN(V1)/2,1)</f>
        <v/>
      </c>
      <c r="V29" s="1858"/>
      <c r="W29" s="1855" t="str">
        <f>MID(入力シート!$AT$133,COLUMN(X1)/2,1)</f>
        <v/>
      </c>
      <c r="X29" s="1858"/>
      <c r="Y29" s="1855" t="str">
        <f>MID(入力シート!$AT$133,COLUMN(Z1)/2,1)</f>
        <v/>
      </c>
      <c r="Z29" s="1858"/>
      <c r="AA29" s="1855" t="str">
        <f>MID(入力シート!$AT$133,COLUMN(AB1)/2,1)</f>
        <v/>
      </c>
      <c r="AB29" s="1858"/>
      <c r="AC29" s="1855" t="str">
        <f>MID(入力シート!$AT$133,COLUMN(AD1)/2,1)</f>
        <v/>
      </c>
      <c r="AD29" s="1858"/>
      <c r="AE29" s="1855" t="str">
        <f>MID(入力シート!$AT$133,COLUMN(AF1)/2,1)</f>
        <v/>
      </c>
      <c r="AF29" s="1858"/>
      <c r="AG29" s="1855" t="str">
        <f>MID(入力シート!$AT$133,COLUMN(AH1)/2,1)</f>
        <v/>
      </c>
      <c r="AH29" s="1858"/>
      <c r="AI29" s="1855" t="str">
        <f>MID(入力シート!$AT$133,COLUMN(AJ1)/2,1)</f>
        <v/>
      </c>
      <c r="AJ29" s="1858"/>
      <c r="AK29" s="1855" t="str">
        <f>MID(入力シート!$AT$133,COLUMN(AL1)/2,1)</f>
        <v/>
      </c>
      <c r="AL29" s="1858"/>
      <c r="AM29" s="1855" t="str">
        <f>MID(入力シート!$AT$133,COLUMN(AN1)/2,1)</f>
        <v/>
      </c>
      <c r="AN29" s="1858"/>
      <c r="AO29" s="1855" t="str">
        <f>MID(入力シート!$AT$133,COLUMN(AP1)/2,1)</f>
        <v/>
      </c>
      <c r="AP29" s="1858"/>
      <c r="AQ29" s="1855" t="str">
        <f>MID(入力シート!$AT$133,COLUMN(AR1)/2,1)</f>
        <v/>
      </c>
      <c r="AR29" s="1858"/>
      <c r="AS29" s="1855" t="str">
        <f>MID(入力シート!$AT$133,COLUMN(AT1)/2,1)</f>
        <v/>
      </c>
      <c r="AT29" s="1858"/>
      <c r="AU29" s="1855" t="str">
        <f>MID(入力シート!$AT$133,COLUMN(AV1)/2,1)</f>
        <v/>
      </c>
      <c r="AV29" s="1858"/>
      <c r="AW29" s="1855" t="str">
        <f>MID(入力シート!$AT$133,COLUMN(AX1)/2,1)</f>
        <v/>
      </c>
      <c r="AX29" s="1858"/>
      <c r="AY29" s="1855" t="str">
        <f>MID(入力シート!$AT$133,COLUMN(AZ1)/2,1)</f>
        <v/>
      </c>
      <c r="AZ29" s="1858"/>
      <c r="BA29" s="1855" t="str">
        <f>MID(入力シート!$AT$133,COLUMN(BB1)/2,1)</f>
        <v/>
      </c>
      <c r="BB29" s="1858"/>
      <c r="BC29" s="1855" t="str">
        <f>MID(入力シート!$AT$133,COLUMN(BD1)/2,1)</f>
        <v/>
      </c>
      <c r="BD29" s="1858"/>
      <c r="BE29" s="1855" t="str">
        <f>MID(入力シート!$AT$133,COLUMN(BF1)/2,1)</f>
        <v/>
      </c>
      <c r="BF29" s="1858"/>
      <c r="BG29" s="1855" t="str">
        <f>MID(入力シート!$AT$133,COLUMN(BH1)/2,1)</f>
        <v/>
      </c>
      <c r="BH29" s="1856"/>
    </row>
    <row r="30" spans="1:85" ht="40.35" customHeight="1" thickBot="1">
      <c r="A30" s="1857" t="str">
        <f>MID(入力シート!$AT$133,COLUMN(B$1)/2+30,1)</f>
        <v/>
      </c>
      <c r="B30" s="1850"/>
      <c r="C30" s="1849" t="str">
        <f>MID(入力シート!$AT$133,COLUMN(D1)/2+30,1)</f>
        <v/>
      </c>
      <c r="D30" s="1850"/>
      <c r="E30" s="1849" t="str">
        <f>MID(入力シート!$AT$133,COLUMN(F1)/2+30,1)</f>
        <v/>
      </c>
      <c r="F30" s="1850"/>
      <c r="G30" s="1849" t="str">
        <f>MID(入力シート!$AT$133,COLUMN(H1)/2+30,1)</f>
        <v/>
      </c>
      <c r="H30" s="1850"/>
      <c r="I30" s="1849" t="str">
        <f>MID(入力シート!$AT$133,COLUMN(J1)/2+30,1)</f>
        <v/>
      </c>
      <c r="J30" s="1850"/>
      <c r="K30" s="1849" t="str">
        <f>MID(入力シート!$AT$133,COLUMN(L1)/2+30,1)</f>
        <v/>
      </c>
      <c r="L30" s="1850"/>
      <c r="M30" s="1849" t="str">
        <f>MID(入力シート!$AT$133,COLUMN(N1)/2+30,1)</f>
        <v/>
      </c>
      <c r="N30" s="1850"/>
      <c r="O30" s="1849" t="str">
        <f>MID(入力シート!$AT$133,COLUMN(P1)/2+30,1)</f>
        <v/>
      </c>
      <c r="P30" s="1850"/>
      <c r="Q30" s="1849" t="str">
        <f>MID(入力シート!$AT$133,COLUMN(R1)/2+30,1)</f>
        <v/>
      </c>
      <c r="R30" s="1850"/>
      <c r="S30" s="1849" t="str">
        <f>MID(入力シート!$AT$133,COLUMN(T1)/2+30,1)</f>
        <v/>
      </c>
      <c r="T30" s="1850"/>
      <c r="U30" s="1849" t="str">
        <f>MID(入力シート!$AT$133,COLUMN(V1)/2+30,1)</f>
        <v/>
      </c>
      <c r="V30" s="1850"/>
      <c r="W30" s="1849" t="str">
        <f>MID(入力シート!$AT$133,COLUMN(X1)/2+30,1)</f>
        <v/>
      </c>
      <c r="X30" s="1850"/>
      <c r="Y30" s="1849" t="str">
        <f>MID(入力シート!$AT$133,COLUMN(Z1)/2+30,1)</f>
        <v/>
      </c>
      <c r="Z30" s="1850"/>
      <c r="AA30" s="1849" t="str">
        <f>MID(入力シート!$AT$133,COLUMN(AB1)/2+30,1)</f>
        <v/>
      </c>
      <c r="AB30" s="1850"/>
      <c r="AC30" s="1849" t="str">
        <f>MID(入力シート!$AT$133,COLUMN(AD1)/2+30,1)</f>
        <v/>
      </c>
      <c r="AD30" s="1850"/>
      <c r="AE30" s="1849" t="str">
        <f>MID(入力シート!$AT$133,COLUMN(AF1)/2+30,1)</f>
        <v/>
      </c>
      <c r="AF30" s="1850"/>
      <c r="AG30" s="1849" t="str">
        <f>MID(入力シート!$AT$133,COLUMN(AH1)/2+30,1)</f>
        <v/>
      </c>
      <c r="AH30" s="1850"/>
      <c r="AI30" s="1849" t="str">
        <f>MID(入力シート!$AT$133,COLUMN(AJ1)/2+30,1)</f>
        <v/>
      </c>
      <c r="AJ30" s="1850"/>
      <c r="AK30" s="1849" t="str">
        <f>MID(入力シート!$AT$133,COLUMN(AL1)/2+30,1)</f>
        <v/>
      </c>
      <c r="AL30" s="1850"/>
      <c r="AM30" s="1849" t="str">
        <f>MID(入力シート!$AT$133,COLUMN(AN1)/2+30,1)</f>
        <v/>
      </c>
      <c r="AN30" s="1850"/>
      <c r="AO30" s="1849" t="str">
        <f>MID(入力シート!$AT$133,COLUMN(AP1)/2+30,1)</f>
        <v/>
      </c>
      <c r="AP30" s="1850"/>
      <c r="AQ30" s="1849" t="str">
        <f>MID(入力シート!$AT$133,COLUMN(AR1)/2+30,1)</f>
        <v/>
      </c>
      <c r="AR30" s="1850"/>
      <c r="AS30" s="1849" t="str">
        <f>MID(入力シート!$AT$133,COLUMN(AT1)/2+30,1)</f>
        <v/>
      </c>
      <c r="AT30" s="1850"/>
      <c r="AU30" s="1849" t="str">
        <f>MID(入力シート!$AT$133,COLUMN(AV1)/2+30,1)</f>
        <v/>
      </c>
      <c r="AV30" s="1850"/>
      <c r="AW30" s="1849" t="str">
        <f>MID(入力シート!$AT$133,COLUMN(AX1)/2+30,1)</f>
        <v/>
      </c>
      <c r="AX30" s="1850"/>
      <c r="AY30" s="1849" t="str">
        <f>MID(入力シート!$AT$133,COLUMN(AZ1)/2+30,1)</f>
        <v/>
      </c>
      <c r="AZ30" s="1850"/>
      <c r="BA30" s="1849" t="str">
        <f>MID(入力シート!$AT$133,COLUMN(BB1)/2+30,1)</f>
        <v/>
      </c>
      <c r="BB30" s="1850"/>
      <c r="BC30" s="1849" t="str">
        <f>MID(入力シート!$AT$133,COLUMN(BD1)/2+30,1)</f>
        <v/>
      </c>
      <c r="BD30" s="1850"/>
      <c r="BE30" s="1849" t="str">
        <f>MID(入力シート!$AT$133,COLUMN(BF1)/2+30,1)</f>
        <v/>
      </c>
      <c r="BF30" s="1850"/>
      <c r="BG30" s="1849" t="str">
        <f>MID(入力シート!$AT$133,COLUMN(BH1)/2+30,1)</f>
        <v/>
      </c>
      <c r="BH30" s="1851"/>
    </row>
    <row r="31" spans="1:85" s="320" customFormat="1" ht="23.25" customHeight="1" thickTop="1">
      <c r="A31" s="344"/>
      <c r="BI31" s="312"/>
      <c r="BJ31" s="312"/>
      <c r="BK31" s="312"/>
    </row>
    <row r="32" spans="1:85" s="320" customFormat="1" ht="35.1" customHeight="1">
      <c r="A32" s="1852" t="s">
        <v>583</v>
      </c>
      <c r="B32" s="1853"/>
      <c r="C32" s="1853"/>
      <c r="D32" s="1853"/>
      <c r="E32" s="1853"/>
      <c r="F32" s="1853"/>
      <c r="G32" s="1853"/>
      <c r="H32" s="1853"/>
      <c r="I32" s="1853"/>
      <c r="J32" s="1853"/>
      <c r="K32" s="1853"/>
      <c r="L32" s="1853"/>
      <c r="M32" s="1853"/>
      <c r="N32" s="1853"/>
      <c r="O32" s="1853"/>
      <c r="P32" s="1853"/>
      <c r="Q32" s="1853"/>
      <c r="R32" s="1853"/>
      <c r="S32" s="1853"/>
      <c r="T32" s="1853"/>
      <c r="U32" s="1853"/>
      <c r="V32" s="1853"/>
      <c r="W32" s="1853"/>
      <c r="X32" s="1853"/>
      <c r="Y32" s="1853"/>
      <c r="Z32" s="1853"/>
      <c r="AA32" s="1853"/>
      <c r="AB32" s="1853"/>
      <c r="AC32" s="1853"/>
      <c r="AD32" s="1853"/>
      <c r="AE32" s="1853"/>
      <c r="AF32" s="1853"/>
      <c r="AG32" s="1853"/>
      <c r="AH32" s="1853"/>
      <c r="AI32" s="1853"/>
      <c r="AJ32" s="1853"/>
      <c r="AK32" s="1853"/>
      <c r="AL32" s="1853"/>
      <c r="AM32" s="1853"/>
      <c r="AN32" s="1853"/>
      <c r="AO32" s="1853"/>
      <c r="AP32" s="1853"/>
      <c r="AQ32" s="1853"/>
      <c r="AR32" s="1853"/>
      <c r="AS32" s="1853"/>
      <c r="AT32" s="1854"/>
      <c r="AU32" s="1844" t="s">
        <v>502</v>
      </c>
      <c r="AV32" s="1792"/>
      <c r="AW32" s="1792"/>
      <c r="AX32" s="1792"/>
      <c r="AY32" s="1792"/>
      <c r="AZ32" s="1792"/>
      <c r="BA32" s="1792"/>
      <c r="BB32" s="1792"/>
      <c r="BC32" s="1792"/>
      <c r="BD32" s="1792"/>
      <c r="BE32" s="1792"/>
      <c r="BF32" s="1793"/>
      <c r="BG32" s="1794" t="str">
        <f>IF(A34="","",入力シート!AS18)</f>
        <v/>
      </c>
      <c r="BH32" s="1795"/>
      <c r="BI32" s="312"/>
      <c r="BJ32" s="312"/>
      <c r="BK32" s="312"/>
    </row>
    <row r="33" spans="1:70" ht="30" customHeight="1" thickBot="1">
      <c r="A33" s="1836" t="s">
        <v>557</v>
      </c>
      <c r="B33" s="1837"/>
      <c r="C33" s="1837"/>
      <c r="D33" s="1837"/>
      <c r="E33" s="1837"/>
      <c r="F33" s="1837"/>
      <c r="G33" s="1837"/>
      <c r="H33" s="1837"/>
      <c r="I33" s="1837"/>
      <c r="J33" s="1837"/>
      <c r="K33" s="1837"/>
      <c r="L33" s="1837"/>
      <c r="M33" s="1837"/>
      <c r="N33" s="1837"/>
      <c r="O33" s="1837"/>
      <c r="P33" s="1837"/>
      <c r="Q33" s="1837"/>
      <c r="R33" s="1837"/>
      <c r="S33" s="1837"/>
      <c r="T33" s="1837"/>
      <c r="U33" s="1837"/>
      <c r="V33" s="1837"/>
      <c r="W33" s="1837"/>
      <c r="X33" s="1837"/>
      <c r="Y33" s="1837"/>
      <c r="Z33" s="1837"/>
      <c r="AA33" s="1837"/>
      <c r="AB33" s="1837"/>
      <c r="AC33" s="1837"/>
      <c r="AD33" s="1837"/>
      <c r="AE33" s="1837"/>
      <c r="AF33" s="1837"/>
      <c r="AG33" s="1837"/>
      <c r="AH33" s="1837"/>
      <c r="AI33" s="1837"/>
      <c r="AJ33" s="1837"/>
      <c r="AK33" s="1837"/>
      <c r="AL33" s="1837"/>
      <c r="AM33" s="1837"/>
      <c r="AN33" s="1837"/>
      <c r="AO33" s="1837"/>
      <c r="AP33" s="1837"/>
      <c r="AQ33" s="1837"/>
      <c r="AR33" s="1837"/>
      <c r="AS33" s="1837"/>
      <c r="AT33" s="1837"/>
      <c r="AU33" s="1837"/>
      <c r="AV33" s="1837"/>
      <c r="AW33" s="1837"/>
      <c r="AX33" s="1837"/>
      <c r="AY33" s="1837"/>
      <c r="AZ33" s="1837"/>
      <c r="BA33" s="1837"/>
      <c r="BB33" s="1837"/>
      <c r="BC33" s="1837"/>
      <c r="BD33" s="1837"/>
      <c r="BE33" s="1837"/>
      <c r="BF33" s="1837"/>
      <c r="BG33" s="1837"/>
      <c r="BH33" s="1838"/>
    </row>
    <row r="34" spans="1:70" ht="40.5" customHeight="1" thickTop="1" thickBot="1">
      <c r="A34" s="1787" t="str">
        <f>MID(入力シート!$AT$18,COLUMN(B$1)/2,1)</f>
        <v/>
      </c>
      <c r="B34" s="1789"/>
      <c r="C34" s="1789" t="str">
        <f>MID(入力シート!$AT$18,COLUMN(D$1)/2,1)</f>
        <v/>
      </c>
      <c r="D34" s="1789"/>
      <c r="E34" s="1789" t="str">
        <f>MID(入力シート!$AT$18,COLUMN(F$1)/2,1)</f>
        <v/>
      </c>
      <c r="F34" s="1789"/>
      <c r="G34" s="1789" t="str">
        <f>MID(入力シート!$AT$18,COLUMN(H$1)/2,1)</f>
        <v/>
      </c>
      <c r="H34" s="1789"/>
      <c r="I34" s="1789" t="str">
        <f>MID(入力シート!$AT$18,COLUMN(J$1)/2,1)</f>
        <v/>
      </c>
      <c r="J34" s="1789"/>
      <c r="K34" s="1789" t="str">
        <f>MID(入力シート!$AT$18,COLUMN(L$1)/2,1)</f>
        <v/>
      </c>
      <c r="L34" s="1789"/>
      <c r="M34" s="1789" t="str">
        <f>MID(入力シート!$AT$18,COLUMN(N$1)/2,1)</f>
        <v/>
      </c>
      <c r="N34" s="1789"/>
      <c r="O34" s="1789" t="str">
        <f>MID(入力シート!$AT$18,COLUMN(P$1)/2,1)</f>
        <v/>
      </c>
      <c r="P34" s="1789"/>
      <c r="Q34" s="1789" t="str">
        <f>MID(入力シート!$AT$18,COLUMN(R$1)/2,1)</f>
        <v/>
      </c>
      <c r="R34" s="1789"/>
      <c r="S34" s="1789" t="str">
        <f>MID(入力シート!$AT$18,COLUMN(T$1)/2,1)</f>
        <v/>
      </c>
      <c r="T34" s="1789"/>
      <c r="U34" s="1789" t="str">
        <f>MID(入力シート!$AT$18,COLUMN(V$1)/2,1)</f>
        <v/>
      </c>
      <c r="V34" s="1789"/>
      <c r="W34" s="1789" t="str">
        <f>MID(入力シート!$AT$18,COLUMN(X$1)/2,1)</f>
        <v/>
      </c>
      <c r="X34" s="1789"/>
      <c r="Y34" s="1789" t="str">
        <f>MID(入力シート!$AT$18,COLUMN(Z$1)/2,1)</f>
        <v/>
      </c>
      <c r="Z34" s="1789"/>
      <c r="AA34" s="1789" t="str">
        <f>MID(入力シート!$AT$18,COLUMN(AB$1)/2,1)</f>
        <v/>
      </c>
      <c r="AB34" s="1789"/>
      <c r="AC34" s="1789" t="str">
        <f>MID(入力シート!$AT$18,COLUMN(AD$1)/2,1)</f>
        <v/>
      </c>
      <c r="AD34" s="1789"/>
      <c r="AE34" s="1789" t="str">
        <f>MID(入力シート!$AT$18,COLUMN(AF$1)/2,1)</f>
        <v/>
      </c>
      <c r="AF34" s="1789"/>
      <c r="AG34" s="1789" t="str">
        <f>MID(入力シート!$AT$18,COLUMN(AH$1)/2,1)</f>
        <v/>
      </c>
      <c r="AH34" s="1789"/>
      <c r="AI34" s="1789" t="str">
        <f>MID(入力シート!$AT$18,COLUMN(AJ$1)/2,1)</f>
        <v/>
      </c>
      <c r="AJ34" s="1789"/>
      <c r="AK34" s="1789" t="str">
        <f>MID(入力シート!$AT$18,COLUMN(AL$1)/2,1)</f>
        <v/>
      </c>
      <c r="AL34" s="1789"/>
      <c r="AM34" s="1789" t="str">
        <f>MID(入力シート!$AT$18,COLUMN(AN$1)/2,1)</f>
        <v/>
      </c>
      <c r="AN34" s="1789"/>
      <c r="AO34" s="1789" t="str">
        <f>MID(入力シート!$AT$18,COLUMN(AP$1)/2,1)</f>
        <v/>
      </c>
      <c r="AP34" s="1789"/>
      <c r="AQ34" s="1789" t="str">
        <f>MID(入力シート!$AT$18,COLUMN(AR$1)/2,1)</f>
        <v/>
      </c>
      <c r="AR34" s="1789"/>
      <c r="AS34" s="1789" t="str">
        <f>MID(入力シート!$AT$18,COLUMN(AT$1)/2,1)</f>
        <v/>
      </c>
      <c r="AT34" s="1789"/>
      <c r="AU34" s="1789" t="str">
        <f>MID(入力シート!$AT$18,COLUMN(AV$1)/2,1)</f>
        <v/>
      </c>
      <c r="AV34" s="1789"/>
      <c r="AW34" s="1789" t="str">
        <f>MID(入力シート!$AT$18,COLUMN(AX$1)/2,1)</f>
        <v/>
      </c>
      <c r="AX34" s="1789"/>
      <c r="AY34" s="1789" t="str">
        <f>MID(入力シート!$AT$18,COLUMN(AZ$1)/2,1)</f>
        <v/>
      </c>
      <c r="AZ34" s="1789"/>
      <c r="BA34" s="1789" t="str">
        <f>MID(入力シート!$AT$18,COLUMN(BB$1)/2,1)</f>
        <v/>
      </c>
      <c r="BB34" s="1789"/>
      <c r="BC34" s="1789" t="str">
        <f>MID(入力シート!$AT$18,COLUMN(BD$1)/2,1)</f>
        <v/>
      </c>
      <c r="BD34" s="1789"/>
      <c r="BE34" s="1789" t="str">
        <f>MID(入力シート!$AT$18,COLUMN(BF$1)/2,1)</f>
        <v/>
      </c>
      <c r="BF34" s="1789"/>
      <c r="BG34" s="1789" t="str">
        <f>MID(入力シート!$AT$18,COLUMN(BH$1)/2,1)</f>
        <v/>
      </c>
      <c r="BH34" s="1790"/>
    </row>
    <row r="35" spans="1:70" s="320" customFormat="1" ht="23.25" customHeight="1" thickTop="1">
      <c r="A35" s="344"/>
      <c r="C35" s="344"/>
      <c r="D35" s="345"/>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BD35" s="226"/>
      <c r="BE35" s="226"/>
      <c r="BF35" s="226"/>
      <c r="BG35" s="346"/>
      <c r="BH35" s="346"/>
      <c r="BI35" s="312"/>
      <c r="BJ35" s="312"/>
      <c r="BK35" s="312"/>
    </row>
    <row r="36" spans="1:70" s="320" customFormat="1" ht="35.1" customHeight="1">
      <c r="A36" s="347" t="s">
        <v>584</v>
      </c>
      <c r="B36" s="348"/>
      <c r="C36" s="348"/>
      <c r="D36" s="348"/>
      <c r="E36" s="348"/>
      <c r="F36" s="348"/>
      <c r="G36" s="348"/>
      <c r="H36" s="348"/>
      <c r="I36" s="348"/>
      <c r="J36" s="348"/>
      <c r="K36" s="348"/>
      <c r="L36" s="348"/>
      <c r="M36" s="348"/>
      <c r="N36" s="348"/>
      <c r="O36" s="348"/>
      <c r="P36" s="348"/>
      <c r="Q36" s="1844" t="s">
        <v>1213</v>
      </c>
      <c r="R36" s="1792"/>
      <c r="S36" s="1792"/>
      <c r="T36" s="1792"/>
      <c r="U36" s="1792"/>
      <c r="V36" s="1792"/>
      <c r="W36" s="1792"/>
      <c r="X36" s="1792"/>
      <c r="Y36" s="1792"/>
      <c r="Z36" s="1792"/>
      <c r="AA36" s="1792"/>
      <c r="AB36" s="1793"/>
      <c r="AC36" s="1794" t="str">
        <f>IF(A38="","",入力シート!AS77)</f>
        <v/>
      </c>
      <c r="AD36" s="1795"/>
      <c r="AE36" s="312"/>
      <c r="AF36" s="312"/>
      <c r="AG36" s="312"/>
      <c r="AH36" s="312"/>
      <c r="AI36" s="312"/>
      <c r="AJ36" s="312"/>
      <c r="AK36" s="349"/>
      <c r="BD36" s="226"/>
      <c r="BE36" s="350"/>
      <c r="BF36" s="350"/>
      <c r="BG36" s="350"/>
      <c r="BI36" s="312"/>
      <c r="BJ36" s="312"/>
      <c r="BK36" s="312"/>
    </row>
    <row r="37" spans="1:70" ht="39.6" customHeight="1" thickBot="1">
      <c r="A37" s="1785" t="s">
        <v>512</v>
      </c>
      <c r="B37" s="1786"/>
      <c r="C37" s="1786"/>
      <c r="D37" s="1786"/>
      <c r="E37" s="1786"/>
      <c r="F37" s="1786"/>
      <c r="G37" s="1786" t="s">
        <v>503</v>
      </c>
      <c r="H37" s="1786"/>
      <c r="I37" s="1786"/>
      <c r="J37" s="1786"/>
      <c r="K37" s="1786"/>
      <c r="L37" s="1786"/>
      <c r="M37" s="1786"/>
      <c r="N37" s="1786"/>
      <c r="O37" s="1786"/>
      <c r="P37" s="1786"/>
      <c r="Q37" s="1786"/>
      <c r="R37" s="1786"/>
      <c r="S37" s="1786"/>
      <c r="T37" s="1786"/>
      <c r="U37" s="1786"/>
      <c r="V37" s="1786"/>
      <c r="W37" s="1786"/>
      <c r="X37" s="1786"/>
      <c r="Y37" s="1786"/>
      <c r="Z37" s="1786"/>
      <c r="AA37" s="1786"/>
      <c r="AB37" s="1786"/>
      <c r="AC37" s="1786"/>
      <c r="AD37" s="1845"/>
      <c r="AK37" s="349"/>
      <c r="BD37" s="226"/>
      <c r="BE37" s="350"/>
      <c r="BF37" s="350"/>
      <c r="BG37" s="350"/>
    </row>
    <row r="38" spans="1:70" ht="41.1" customHeight="1" thickTop="1" thickBot="1">
      <c r="A38" s="1787" t="str">
        <f>MID(入力シート!$AT$77,COLUMN(B$1)/2,1)</f>
        <v/>
      </c>
      <c r="B38" s="1788"/>
      <c r="C38" s="1789" t="str">
        <f>MID(入力シート!$AT$77,COLUMN(D$1)/2,1)</f>
        <v/>
      </c>
      <c r="D38" s="1789"/>
      <c r="E38" s="1789" t="str">
        <f>MID(入力シート!$AT$77,COLUMN(F$1)/2,1)</f>
        <v/>
      </c>
      <c r="F38" s="1789"/>
      <c r="G38" s="1789" t="str">
        <f>MID(入力シート!$AT$77,COLUMN(H$1)/2,1)</f>
        <v/>
      </c>
      <c r="H38" s="1789"/>
      <c r="I38" s="1789" t="str">
        <f>MID(入力シート!$AT$77,COLUMN(J$1)/2,1)</f>
        <v/>
      </c>
      <c r="J38" s="1789"/>
      <c r="K38" s="1789" t="str">
        <f>MID(入力シート!$AT$77,COLUMN(L$1)/2,1)</f>
        <v/>
      </c>
      <c r="L38" s="1789"/>
      <c r="M38" s="1789" t="str">
        <f>MID(入力シート!$AT$77,COLUMN(N$1)/2,1)</f>
        <v/>
      </c>
      <c r="N38" s="1789"/>
      <c r="O38" s="1789" t="str">
        <f>MID(入力シート!$AT$77,COLUMN(P$1)/2,1)</f>
        <v/>
      </c>
      <c r="P38" s="1789"/>
      <c r="Q38" s="1789" t="str">
        <f>MID(入力シート!$AT$77,COLUMN(R$1)/2,1)</f>
        <v/>
      </c>
      <c r="R38" s="1789"/>
      <c r="S38" s="1789" t="str">
        <f>MID(入力シート!$AT$77,COLUMN(T$1)/2,1)</f>
        <v/>
      </c>
      <c r="T38" s="1789"/>
      <c r="U38" s="1789" t="str">
        <f>MID(入力シート!$AT$77,COLUMN(V$1)/2,1)</f>
        <v/>
      </c>
      <c r="V38" s="1789"/>
      <c r="W38" s="1789" t="str">
        <f>MID(入力シート!$AT$77,COLUMN(X$1)/2,1)</f>
        <v/>
      </c>
      <c r="X38" s="1789"/>
      <c r="Y38" s="1789" t="str">
        <f>MID(入力シート!$AT$77,COLUMN(Z$1)/2,1)</f>
        <v/>
      </c>
      <c r="Z38" s="1789"/>
      <c r="AA38" s="1789" t="str">
        <f>MID(入力シート!$AT$77,COLUMN(AB$1)/2,1)</f>
        <v/>
      </c>
      <c r="AB38" s="1789"/>
      <c r="AC38" s="1789" t="str">
        <f>MID(入力シート!$AT$77,COLUMN(AD$1)/2,1)</f>
        <v/>
      </c>
      <c r="AD38" s="1790"/>
      <c r="AK38" s="349"/>
      <c r="BD38" s="226"/>
      <c r="BE38" s="350"/>
      <c r="BF38" s="350"/>
      <c r="BG38" s="350"/>
    </row>
    <row r="39" spans="1:70" s="329" customFormat="1" ht="22.5" customHeight="1" thickTop="1">
      <c r="A39" s="344"/>
      <c r="K39" s="344"/>
      <c r="O39" s="344"/>
      <c r="Y39" s="318"/>
      <c r="AA39" s="350"/>
      <c r="AB39" s="350"/>
      <c r="AC39" s="350"/>
      <c r="AD39" s="350"/>
      <c r="AI39" s="351"/>
      <c r="AJ39" s="352"/>
      <c r="AK39" s="352"/>
      <c r="AL39" s="312"/>
      <c r="AM39" s="312"/>
      <c r="AN39" s="312"/>
      <c r="AO39" s="312"/>
      <c r="AP39" s="312"/>
      <c r="AQ39" s="312"/>
      <c r="AR39" s="312"/>
      <c r="AS39" s="312"/>
      <c r="AT39" s="312"/>
      <c r="AU39" s="312"/>
      <c r="AV39" s="312"/>
      <c r="AW39" s="353"/>
      <c r="AX39" s="353"/>
      <c r="AY39" s="353"/>
      <c r="AZ39" s="353"/>
      <c r="BA39" s="353"/>
      <c r="BB39" s="353"/>
      <c r="BC39" s="353"/>
      <c r="BD39" s="353"/>
      <c r="BE39" s="353"/>
      <c r="BF39" s="353"/>
      <c r="BI39" s="312"/>
      <c r="BJ39" s="312"/>
      <c r="BK39" s="312"/>
    </row>
    <row r="40" spans="1:70" s="329" customFormat="1" ht="35.1" customHeight="1">
      <c r="A40" s="1846" t="s">
        <v>585</v>
      </c>
      <c r="B40" s="1847"/>
      <c r="C40" s="1847"/>
      <c r="D40" s="1847"/>
      <c r="E40" s="1847"/>
      <c r="F40" s="1847"/>
      <c r="G40" s="1847"/>
      <c r="H40" s="1847"/>
      <c r="I40" s="1847"/>
      <c r="J40" s="1847"/>
      <c r="K40" s="1847"/>
      <c r="L40" s="1848"/>
      <c r="M40" s="1791" t="s">
        <v>1214</v>
      </c>
      <c r="N40" s="1792"/>
      <c r="O40" s="1792"/>
      <c r="P40" s="1792"/>
      <c r="Q40" s="1792"/>
      <c r="R40" s="1793"/>
      <c r="S40" s="1794" t="str">
        <f>IF(A42="","",入力シート!AS80)</f>
        <v/>
      </c>
      <c r="T40" s="1795"/>
      <c r="U40" s="352"/>
      <c r="V40" s="352"/>
      <c r="W40" s="352"/>
      <c r="X40" s="352"/>
      <c r="Y40" s="352"/>
      <c r="Z40" s="352"/>
      <c r="AA40" s="352"/>
      <c r="AB40" s="352"/>
      <c r="AC40" s="352"/>
      <c r="AD40" s="352"/>
      <c r="AE40" s="352"/>
      <c r="AF40" s="352"/>
      <c r="AG40" s="352"/>
      <c r="AH40" s="352"/>
      <c r="AK40" s="1841" t="s">
        <v>15</v>
      </c>
      <c r="AL40" s="1842"/>
      <c r="AM40" s="1842"/>
      <c r="AN40" s="1842"/>
      <c r="AO40" s="1842"/>
      <c r="AP40" s="1842"/>
      <c r="AQ40" s="1842"/>
      <c r="AR40" s="1842"/>
      <c r="AS40" s="1842"/>
      <c r="AT40" s="1842"/>
      <c r="AU40" s="1842"/>
      <c r="AV40" s="1843"/>
      <c r="AW40" s="349"/>
      <c r="AY40" s="351"/>
      <c r="AZ40" s="350"/>
      <c r="BA40" s="350"/>
      <c r="BB40" s="350"/>
      <c r="BC40" s="350"/>
      <c r="BD40" s="350"/>
      <c r="BE40" s="350"/>
      <c r="BF40" s="350"/>
      <c r="BG40" s="350"/>
    </row>
    <row r="41" spans="1:70" s="329" customFormat="1" ht="39.950000000000003" customHeight="1" thickBot="1">
      <c r="A41" s="1809" t="s">
        <v>755</v>
      </c>
      <c r="B41" s="1810"/>
      <c r="C41" s="1810"/>
      <c r="D41" s="1810"/>
      <c r="E41" s="1810"/>
      <c r="F41" s="1810"/>
      <c r="G41" s="1810"/>
      <c r="H41" s="1810"/>
      <c r="I41" s="1810"/>
      <c r="J41" s="1810"/>
      <c r="K41" s="1810"/>
      <c r="L41" s="1839" t="s">
        <v>754</v>
      </c>
      <c r="M41" s="1839"/>
      <c r="N41" s="1839"/>
      <c r="O41" s="1839"/>
      <c r="P41" s="1839"/>
      <c r="Q41" s="1839"/>
      <c r="R41" s="1839"/>
      <c r="S41" s="1839"/>
      <c r="T41" s="1840"/>
      <c r="U41" s="352"/>
      <c r="V41" s="352"/>
      <c r="W41" s="352"/>
      <c r="X41" s="352"/>
      <c r="Y41" s="352"/>
      <c r="Z41" s="352"/>
      <c r="AA41" s="352"/>
      <c r="AB41" s="352"/>
      <c r="AC41" s="352"/>
      <c r="AD41" s="352"/>
      <c r="AE41" s="352"/>
      <c r="AF41" s="352"/>
      <c r="AG41" s="352"/>
      <c r="AH41" s="352"/>
      <c r="AK41" s="1796" t="s">
        <v>504</v>
      </c>
      <c r="AL41" s="1797"/>
      <c r="AM41" s="1798" t="s">
        <v>299</v>
      </c>
      <c r="AN41" s="1799"/>
      <c r="AO41" s="1798" t="s">
        <v>518</v>
      </c>
      <c r="AP41" s="1799"/>
      <c r="AQ41" s="1798" t="s">
        <v>519</v>
      </c>
      <c r="AR41" s="1799"/>
      <c r="AS41" s="1798" t="s">
        <v>520</v>
      </c>
      <c r="AT41" s="1799"/>
      <c r="AU41" s="1798" t="s">
        <v>527</v>
      </c>
      <c r="AV41" s="1799"/>
      <c r="AW41" s="349"/>
      <c r="AY41" s="351"/>
      <c r="AZ41" s="350"/>
      <c r="BA41" s="350"/>
      <c r="BB41" s="350"/>
      <c r="BC41" s="350"/>
      <c r="BD41" s="350"/>
      <c r="BE41" s="350"/>
      <c r="BF41" s="350"/>
      <c r="BG41" s="350"/>
    </row>
    <row r="42" spans="1:70" s="329" customFormat="1" ht="39.950000000000003" customHeight="1" thickTop="1" thickBot="1">
      <c r="A42" s="1787" t="str">
        <f>MID(入力シート!$AT$80,COLUMN(B$1)/2,1)</f>
        <v/>
      </c>
      <c r="B42" s="1788"/>
      <c r="C42" s="1789" t="str">
        <f>MID(入力シート!$AT$80,COLUMN(D$1)/2,1)</f>
        <v/>
      </c>
      <c r="D42" s="1789"/>
      <c r="E42" s="1789" t="str">
        <f>MID(入力シート!$AT$80,COLUMN(F$1)/2,1)</f>
        <v/>
      </c>
      <c r="F42" s="1789"/>
      <c r="G42" s="1789" t="str">
        <f>MID(入力シート!$AT$80,COLUMN(H$1)/2,1)</f>
        <v/>
      </c>
      <c r="H42" s="1789"/>
      <c r="I42" s="1789" t="str">
        <f>MID(入力シート!$AT$80,COLUMN(J$1)/2,1)</f>
        <v/>
      </c>
      <c r="J42" s="1789"/>
      <c r="K42" s="1789" t="str">
        <f>MID(入力シート!$AT$80,COLUMN(L$1)/2,1)</f>
        <v/>
      </c>
      <c r="L42" s="1789"/>
      <c r="M42" s="1789" t="str">
        <f>MID(入力シート!$AT$80,COLUMN(N$1)/2,1)</f>
        <v/>
      </c>
      <c r="N42" s="1789"/>
      <c r="O42" s="1789" t="str">
        <f>MID(入力シート!$AT$80,COLUMN(P$1)/2,1)</f>
        <v/>
      </c>
      <c r="P42" s="1789"/>
      <c r="Q42" s="1789" t="str">
        <f>MID(入力シート!$AT$80,COLUMN(R$1)/2,1)</f>
        <v/>
      </c>
      <c r="R42" s="1789"/>
      <c r="S42" s="1789" t="str">
        <f>MID(入力シート!$AT$80,COLUMN(T$1)/2,1)</f>
        <v/>
      </c>
      <c r="T42" s="1790"/>
      <c r="U42" s="352"/>
      <c r="V42" s="352"/>
      <c r="W42" s="352"/>
      <c r="X42" s="352"/>
      <c r="Y42" s="352"/>
      <c r="Z42" s="352"/>
      <c r="AA42" s="352"/>
      <c r="AB42" s="352"/>
      <c r="AC42" s="352"/>
      <c r="AD42" s="352"/>
      <c r="AE42" s="352"/>
      <c r="AF42" s="352"/>
      <c r="AG42" s="352"/>
      <c r="AH42" s="352"/>
      <c r="AK42" s="1807" t="str">
        <f>IF(入力シート!L65=入力シート!E530,"1","")</f>
        <v/>
      </c>
      <c r="AL42" s="1808"/>
      <c r="AM42" s="1807"/>
      <c r="AN42" s="1808"/>
      <c r="AO42" s="1807"/>
      <c r="AP42" s="1808"/>
      <c r="AQ42" s="1807"/>
      <c r="AR42" s="1808"/>
      <c r="AS42" s="1807"/>
      <c r="AT42" s="1808"/>
      <c r="AU42" s="1807"/>
      <c r="AV42" s="1808"/>
      <c r="AW42" s="350"/>
      <c r="AX42" s="350"/>
      <c r="AY42" s="350"/>
      <c r="AZ42" s="350"/>
      <c r="BA42" s="350"/>
      <c r="BB42" s="350"/>
      <c r="BC42" s="350"/>
      <c r="BD42" s="350"/>
      <c r="BE42" s="350"/>
      <c r="BF42" s="350"/>
      <c r="BG42" s="350"/>
      <c r="BH42" s="350"/>
    </row>
    <row r="43" spans="1:70" s="329" customFormat="1" ht="22.5" customHeight="1" thickTop="1">
      <c r="A43" s="344"/>
      <c r="K43" s="344"/>
      <c r="O43" s="344"/>
      <c r="Y43" s="318"/>
      <c r="AA43" s="350"/>
      <c r="AB43" s="350"/>
      <c r="AC43" s="350"/>
      <c r="AD43" s="350"/>
      <c r="AI43" s="351"/>
      <c r="AJ43" s="352"/>
      <c r="AK43" s="352"/>
      <c r="AL43" s="312"/>
      <c r="AM43" s="312"/>
      <c r="AN43" s="312"/>
      <c r="AO43" s="312"/>
      <c r="AP43" s="312"/>
      <c r="AQ43" s="312"/>
      <c r="AR43" s="312"/>
      <c r="AS43" s="312"/>
      <c r="AT43" s="312"/>
      <c r="AU43" s="312"/>
      <c r="AV43" s="312"/>
      <c r="AW43" s="350"/>
      <c r="AX43" s="350"/>
      <c r="AY43" s="350"/>
      <c r="AZ43" s="350"/>
      <c r="BA43" s="350"/>
      <c r="BB43" s="350"/>
      <c r="BC43" s="350"/>
      <c r="BD43" s="350"/>
      <c r="BE43" s="350"/>
      <c r="BF43" s="350"/>
      <c r="BG43" s="350"/>
      <c r="BH43" s="350"/>
      <c r="BI43" s="312"/>
      <c r="BJ43" s="312"/>
      <c r="BK43" s="312"/>
    </row>
    <row r="44" spans="1:70" ht="35.1" customHeight="1">
      <c r="A44" s="1811" t="s">
        <v>586</v>
      </c>
      <c r="B44" s="1812"/>
      <c r="C44" s="1812"/>
      <c r="D44" s="1812"/>
      <c r="E44" s="1812"/>
      <c r="F44" s="1812"/>
      <c r="G44" s="1812"/>
      <c r="H44" s="1812"/>
      <c r="I44" s="1812"/>
      <c r="J44" s="1812"/>
      <c r="K44" s="1812"/>
      <c r="L44" s="1812"/>
      <c r="M44" s="1812"/>
      <c r="N44" s="1812"/>
      <c r="O44" s="1812"/>
      <c r="P44" s="1812"/>
      <c r="Q44" s="1812"/>
      <c r="R44" s="1812"/>
      <c r="S44" s="1812"/>
      <c r="T44" s="1812"/>
      <c r="U44" s="1812"/>
      <c r="V44" s="1812"/>
      <c r="W44" s="1812"/>
      <c r="X44" s="1812"/>
      <c r="Y44" s="1812"/>
      <c r="Z44" s="1812"/>
      <c r="AA44" s="1812"/>
      <c r="AB44" s="1812"/>
      <c r="AC44" s="1812"/>
      <c r="AD44" s="1812"/>
      <c r="AE44" s="1812"/>
      <c r="AF44" s="1812"/>
      <c r="AG44" s="1812"/>
      <c r="AH44" s="1812"/>
      <c r="AO44" s="350"/>
      <c r="AP44" s="350"/>
      <c r="AQ44" s="350"/>
      <c r="AR44" s="350"/>
      <c r="AS44" s="350"/>
      <c r="AT44" s="350"/>
      <c r="AU44" s="350"/>
    </row>
    <row r="45" spans="1:70" ht="39.75" customHeight="1" thickBot="1">
      <c r="A45" s="1813" t="s">
        <v>505</v>
      </c>
      <c r="B45" s="1814"/>
      <c r="C45" s="1814"/>
      <c r="D45" s="1814"/>
      <c r="E45" s="1814"/>
      <c r="F45" s="1814"/>
      <c r="G45" s="1814"/>
      <c r="H45" s="1814"/>
      <c r="I45" s="1814"/>
      <c r="J45" s="1814"/>
      <c r="K45" s="1814"/>
      <c r="L45" s="1814"/>
      <c r="M45" s="1814"/>
      <c r="N45" s="1814"/>
      <c r="O45" s="1814"/>
      <c r="P45" s="1814"/>
      <c r="Q45" s="1814"/>
      <c r="R45" s="1814"/>
      <c r="S45" s="1814"/>
      <c r="T45" s="1814"/>
      <c r="U45" s="1814"/>
      <c r="V45" s="1814"/>
      <c r="W45" s="1814"/>
      <c r="X45" s="1814"/>
      <c r="Y45" s="1814"/>
      <c r="Z45" s="1814"/>
      <c r="AA45" s="1814"/>
      <c r="AB45" s="1814"/>
      <c r="AC45" s="1814"/>
      <c r="AD45" s="1814"/>
      <c r="AE45" s="1814"/>
      <c r="AF45" s="1814"/>
      <c r="AG45" s="1814"/>
      <c r="AH45" s="1815"/>
      <c r="AK45" s="1816" t="s">
        <v>1318</v>
      </c>
      <c r="AL45" s="1817"/>
      <c r="AM45" s="1817"/>
      <c r="AN45" s="1817"/>
      <c r="AO45" s="1817"/>
      <c r="AP45" s="1817"/>
      <c r="AQ45" s="1817"/>
      <c r="AR45" s="1817"/>
      <c r="AS45" s="1817"/>
      <c r="AT45" s="1817"/>
      <c r="AU45" s="1817"/>
      <c r="AV45" s="1817"/>
      <c r="AW45" s="1817"/>
      <c r="AX45" s="1817"/>
      <c r="AY45" s="1817"/>
      <c r="AZ45" s="1817"/>
      <c r="BA45" s="1817"/>
      <c r="BB45" s="1817"/>
      <c r="BC45" s="1817"/>
      <c r="BD45" s="1817"/>
      <c r="BE45" s="1817"/>
      <c r="BF45" s="1817"/>
      <c r="BG45" s="1817"/>
      <c r="BH45" s="1818"/>
      <c r="BI45" s="226"/>
      <c r="BJ45" s="226"/>
      <c r="BK45" s="226"/>
      <c r="BL45" s="226"/>
      <c r="BM45" s="226"/>
      <c r="BN45" s="226"/>
      <c r="BO45" s="226"/>
      <c r="BP45" s="226"/>
      <c r="BQ45" s="226"/>
      <c r="BR45" s="226"/>
    </row>
    <row r="46" spans="1:70" ht="39" customHeight="1" thickTop="1" thickBot="1">
      <c r="A46" s="1819" t="str">
        <f>入力シート!L136</f>
        <v/>
      </c>
      <c r="B46" s="1820"/>
      <c r="C46" s="1820"/>
      <c r="D46" s="1820"/>
      <c r="E46" s="1820"/>
      <c r="F46" s="1820"/>
      <c r="G46" s="1820"/>
      <c r="H46" s="1820"/>
      <c r="I46" s="1820"/>
      <c r="J46" s="1820"/>
      <c r="K46" s="1820"/>
      <c r="L46" s="1820"/>
      <c r="M46" s="1820"/>
      <c r="N46" s="1820"/>
      <c r="O46" s="1820"/>
      <c r="P46" s="1820"/>
      <c r="Q46" s="1820"/>
      <c r="R46" s="1820"/>
      <c r="S46" s="1820"/>
      <c r="T46" s="1820"/>
      <c r="U46" s="1820"/>
      <c r="V46" s="1820"/>
      <c r="W46" s="1820"/>
      <c r="X46" s="1820"/>
      <c r="Y46" s="1820"/>
      <c r="Z46" s="1820"/>
      <c r="AA46" s="1820"/>
      <c r="AB46" s="1820"/>
      <c r="AC46" s="1820"/>
      <c r="AD46" s="1820"/>
      <c r="AE46" s="1820"/>
      <c r="AF46" s="1820"/>
      <c r="AG46" s="1820"/>
      <c r="AH46" s="1821"/>
      <c r="AK46" s="1825" t="s">
        <v>523</v>
      </c>
      <c r="AL46" s="1826"/>
      <c r="AM46" s="1826"/>
      <c r="AN46" s="1827"/>
      <c r="AO46" s="1804"/>
      <c r="AP46" s="1828"/>
      <c r="AQ46" s="1800"/>
      <c r="AR46" s="1803"/>
      <c r="AS46" s="1806">
        <v>0</v>
      </c>
      <c r="AT46" s="1800"/>
      <c r="AU46" s="1800">
        <v>0</v>
      </c>
      <c r="AV46" s="1803"/>
      <c r="AW46" s="1804"/>
      <c r="AX46" s="1800"/>
      <c r="AY46" s="1800"/>
      <c r="AZ46" s="1800"/>
      <c r="BA46" s="1800"/>
      <c r="BB46" s="1800"/>
      <c r="BC46" s="1800"/>
      <c r="BD46" s="1805"/>
      <c r="BE46" s="1806">
        <v>0</v>
      </c>
      <c r="BF46" s="1800"/>
      <c r="BG46" s="1800"/>
      <c r="BH46" s="1803"/>
      <c r="BO46" s="226"/>
      <c r="BP46" s="226"/>
      <c r="BQ46" s="226"/>
      <c r="BR46" s="226"/>
    </row>
    <row r="47" spans="1:70" ht="39.75" customHeight="1" thickBot="1">
      <c r="A47" s="1822"/>
      <c r="B47" s="1823"/>
      <c r="C47" s="1823"/>
      <c r="D47" s="1823"/>
      <c r="E47" s="1823"/>
      <c r="F47" s="1823"/>
      <c r="G47" s="1823"/>
      <c r="H47" s="1823"/>
      <c r="I47" s="1823"/>
      <c r="J47" s="1823"/>
      <c r="K47" s="1823"/>
      <c r="L47" s="1823"/>
      <c r="M47" s="1823"/>
      <c r="N47" s="1823"/>
      <c r="O47" s="1823"/>
      <c r="P47" s="1823"/>
      <c r="Q47" s="1823"/>
      <c r="R47" s="1823"/>
      <c r="S47" s="1823"/>
      <c r="T47" s="1823"/>
      <c r="U47" s="1823"/>
      <c r="V47" s="1823"/>
      <c r="W47" s="1823"/>
      <c r="X47" s="1823"/>
      <c r="Y47" s="1823"/>
      <c r="Z47" s="1823"/>
      <c r="AA47" s="1823"/>
      <c r="AB47" s="1823"/>
      <c r="AC47" s="1823"/>
      <c r="AD47" s="1823"/>
      <c r="AE47" s="1823"/>
      <c r="AF47" s="1823"/>
      <c r="AG47" s="1823"/>
      <c r="AH47" s="1824"/>
      <c r="AK47" s="1825" t="s">
        <v>526</v>
      </c>
      <c r="AL47" s="1826"/>
      <c r="AM47" s="1826"/>
      <c r="AN47" s="1827"/>
      <c r="AO47" s="1830">
        <v>2</v>
      </c>
      <c r="AP47" s="1831"/>
      <c r="AQ47" s="354"/>
      <c r="AR47" s="355"/>
      <c r="AS47" s="355"/>
      <c r="AT47" s="355"/>
      <c r="AU47" s="355"/>
      <c r="AV47" s="356"/>
      <c r="AW47" s="1832" t="s">
        <v>524</v>
      </c>
      <c r="AX47" s="1833"/>
      <c r="AY47" s="1833"/>
      <c r="AZ47" s="1834"/>
      <c r="BA47" s="1835"/>
      <c r="BB47" s="1802"/>
      <c r="BC47" s="1800"/>
      <c r="BD47" s="1800"/>
      <c r="BE47" s="1801"/>
      <c r="BF47" s="1802"/>
      <c r="BG47" s="1801"/>
      <c r="BH47" s="1829"/>
      <c r="BO47" s="226"/>
      <c r="BP47" s="226"/>
      <c r="BQ47" s="226"/>
      <c r="BR47" s="226"/>
    </row>
    <row r="48" spans="1:70" ht="24" customHeight="1" thickTop="1"/>
  </sheetData>
  <sheetProtection algorithmName="SHA-512" hashValue="kV44K3J6tVqkDg47t0uOoIt70IIMn4hkhjN+eHqsxI3d/OayNU2vGjw8tWEpR9G3QhYHannWudYQLeuSp6fhfw==" saltValue="9U+J4MFei+yHm1fn/hKujg==" spinCount="100000" sheet="1" selectLockedCells="1" selectUnlockedCells="1"/>
  <mergeCells count="283">
    <mergeCell ref="M1:AV1"/>
    <mergeCell ref="A2:BH3"/>
    <mergeCell ref="A5:M5"/>
    <mergeCell ref="N5:AF5"/>
    <mergeCell ref="A6:K6"/>
    <mergeCell ref="L6:M6"/>
    <mergeCell ref="AI6:AJ6"/>
    <mergeCell ref="AK6:AL6"/>
    <mergeCell ref="AM6:AN6"/>
    <mergeCell ref="AI5:AP5"/>
    <mergeCell ref="AQ5:BH5"/>
    <mergeCell ref="L9:M9"/>
    <mergeCell ref="N9:O9"/>
    <mergeCell ref="AU11:BF11"/>
    <mergeCell ref="BG11:BH11"/>
    <mergeCell ref="A12:BH12"/>
    <mergeCell ref="BA6:BB6"/>
    <mergeCell ref="BC6:BD6"/>
    <mergeCell ref="BE6:BF6"/>
    <mergeCell ref="BG6:BH6"/>
    <mergeCell ref="A8:O8"/>
    <mergeCell ref="A9:B9"/>
    <mergeCell ref="C9:D9"/>
    <mergeCell ref="E9:F9"/>
    <mergeCell ref="H9:I9"/>
    <mergeCell ref="J9:K9"/>
    <mergeCell ref="AO6:AP6"/>
    <mergeCell ref="AQ6:AR6"/>
    <mergeCell ref="AS6:AT6"/>
    <mergeCell ref="AU6:AV6"/>
    <mergeCell ref="AW6:AX6"/>
    <mergeCell ref="AY6:AZ6"/>
    <mergeCell ref="A13:BH13"/>
    <mergeCell ref="A14:B14"/>
    <mergeCell ref="C14:D14"/>
    <mergeCell ref="E14:F14"/>
    <mergeCell ref="G14:H14"/>
    <mergeCell ref="I14:J14"/>
    <mergeCell ref="K14:L14"/>
    <mergeCell ref="M14:N14"/>
    <mergeCell ref="O14:P14"/>
    <mergeCell ref="BA14:BB14"/>
    <mergeCell ref="BC14:BD14"/>
    <mergeCell ref="BE14:BF14"/>
    <mergeCell ref="BG14:BH14"/>
    <mergeCell ref="AW14:AX14"/>
    <mergeCell ref="AY14:AZ14"/>
    <mergeCell ref="AO14:AP14"/>
    <mergeCell ref="AQ14:AR14"/>
    <mergeCell ref="AS14:AT14"/>
    <mergeCell ref="AU14:AV14"/>
    <mergeCell ref="AC14:AD14"/>
    <mergeCell ref="AE14:AF14"/>
    <mergeCell ref="AG14:AH14"/>
    <mergeCell ref="AI14:AJ14"/>
    <mergeCell ref="AK14:AL14"/>
    <mergeCell ref="AM14:AN14"/>
    <mergeCell ref="K15:L15"/>
    <mergeCell ref="M15:N15"/>
    <mergeCell ref="O15:P15"/>
    <mergeCell ref="Q15:R15"/>
    <mergeCell ref="S15:T15"/>
    <mergeCell ref="Q14:R14"/>
    <mergeCell ref="S14:T14"/>
    <mergeCell ref="U14:V14"/>
    <mergeCell ref="W14:X14"/>
    <mergeCell ref="Y14:Z14"/>
    <mergeCell ref="AA14:AB14"/>
    <mergeCell ref="A15:B15"/>
    <mergeCell ref="C15:D15"/>
    <mergeCell ref="E15:F15"/>
    <mergeCell ref="G15:H15"/>
    <mergeCell ref="I15:J15"/>
    <mergeCell ref="A21:AE21"/>
    <mergeCell ref="K22:AE22"/>
    <mergeCell ref="AI21:BF21"/>
    <mergeCell ref="AI22:BF22"/>
    <mergeCell ref="A17:AE17"/>
    <mergeCell ref="A18:L19"/>
    <mergeCell ref="M18:AC19"/>
    <mergeCell ref="AD18:AE19"/>
    <mergeCell ref="AI17:BF17"/>
    <mergeCell ref="AI18:BF18"/>
    <mergeCell ref="A20:AE20"/>
    <mergeCell ref="AI23:AJ23"/>
    <mergeCell ref="AK23:AL23"/>
    <mergeCell ref="AM23:AN23"/>
    <mergeCell ref="AO23:AP23"/>
    <mergeCell ref="AQ23:AR23"/>
    <mergeCell ref="AA29:AB29"/>
    <mergeCell ref="BC19:BD19"/>
    <mergeCell ref="BE19:BF19"/>
    <mergeCell ref="A22:H24"/>
    <mergeCell ref="I22:J22"/>
    <mergeCell ref="I23:J23"/>
    <mergeCell ref="K23:AE23"/>
    <mergeCell ref="I24:J24"/>
    <mergeCell ref="K24:AE24"/>
    <mergeCell ref="AQ19:AR19"/>
    <mergeCell ref="AS19:AT19"/>
    <mergeCell ref="AU19:AV19"/>
    <mergeCell ref="AW19:AX19"/>
    <mergeCell ref="AY19:AZ19"/>
    <mergeCell ref="BA19:BB19"/>
    <mergeCell ref="AI19:AJ19"/>
    <mergeCell ref="AK19:AL19"/>
    <mergeCell ref="AM19:AN19"/>
    <mergeCell ref="AO19:AP19"/>
    <mergeCell ref="K29:L29"/>
    <mergeCell ref="M29:N29"/>
    <mergeCell ref="O29:P29"/>
    <mergeCell ref="Q29:R29"/>
    <mergeCell ref="S29:T29"/>
    <mergeCell ref="U29:V29"/>
    <mergeCell ref="BE23:BF23"/>
    <mergeCell ref="AU27:BF27"/>
    <mergeCell ref="BG27:BH27"/>
    <mergeCell ref="A28:BH28"/>
    <mergeCell ref="A29:B29"/>
    <mergeCell ref="C29:D29"/>
    <mergeCell ref="E29:F29"/>
    <mergeCell ref="G29:H29"/>
    <mergeCell ref="I29:J29"/>
    <mergeCell ref="AS23:AT23"/>
    <mergeCell ref="AU23:AV23"/>
    <mergeCell ref="AW23:AX23"/>
    <mergeCell ref="AY23:AZ23"/>
    <mergeCell ref="BA23:BB23"/>
    <mergeCell ref="BC23:BD23"/>
    <mergeCell ref="A25:H25"/>
    <mergeCell ref="I25:J25"/>
    <mergeCell ref="N25:O25"/>
    <mergeCell ref="AM29:AN29"/>
    <mergeCell ref="AO29:AP29"/>
    <mergeCell ref="AQ29:AR29"/>
    <mergeCell ref="AS29:AT29"/>
    <mergeCell ref="W29:X29"/>
    <mergeCell ref="Y29:Z29"/>
    <mergeCell ref="AC29:AD29"/>
    <mergeCell ref="AE29:AF29"/>
    <mergeCell ref="AG29:AH29"/>
    <mergeCell ref="S30:T30"/>
    <mergeCell ref="U30:V30"/>
    <mergeCell ref="W30:X30"/>
    <mergeCell ref="Y30:Z30"/>
    <mergeCell ref="AA30:AB30"/>
    <mergeCell ref="AC30:AD30"/>
    <mergeCell ref="BG29:BH29"/>
    <mergeCell ref="A30:B30"/>
    <mergeCell ref="C30:D30"/>
    <mergeCell ref="E30:F30"/>
    <mergeCell ref="G30:H30"/>
    <mergeCell ref="I30:J30"/>
    <mergeCell ref="K30:L30"/>
    <mergeCell ref="M30:N30"/>
    <mergeCell ref="O30:P30"/>
    <mergeCell ref="Q30:R30"/>
    <mergeCell ref="AU29:AV29"/>
    <mergeCell ref="AW29:AX29"/>
    <mergeCell ref="AY29:AZ29"/>
    <mergeCell ref="BA29:BB29"/>
    <mergeCell ref="BC29:BD29"/>
    <mergeCell ref="BE29:BF29"/>
    <mergeCell ref="AI29:AJ29"/>
    <mergeCell ref="AK29:AL29"/>
    <mergeCell ref="BC30:BD30"/>
    <mergeCell ref="BE30:BF30"/>
    <mergeCell ref="AQ34:AR34"/>
    <mergeCell ref="AS34:AT34"/>
    <mergeCell ref="AU34:AV34"/>
    <mergeCell ref="AW34:AX34"/>
    <mergeCell ref="AY34:AZ34"/>
    <mergeCell ref="BA34:BB34"/>
    <mergeCell ref="BG30:BH30"/>
    <mergeCell ref="A32:AT32"/>
    <mergeCell ref="AU32:BF32"/>
    <mergeCell ref="BG32:BH32"/>
    <mergeCell ref="AQ30:AR30"/>
    <mergeCell ref="AS30:AT30"/>
    <mergeCell ref="AU30:AV30"/>
    <mergeCell ref="AW30:AX30"/>
    <mergeCell ref="AY30:AZ30"/>
    <mergeCell ref="BA30:BB30"/>
    <mergeCell ref="AE30:AF30"/>
    <mergeCell ref="AG30:AH30"/>
    <mergeCell ref="AI30:AJ30"/>
    <mergeCell ref="AK30:AL30"/>
    <mergeCell ref="AM30:AN30"/>
    <mergeCell ref="AO30:AP30"/>
    <mergeCell ref="AU42:AV42"/>
    <mergeCell ref="A33:BH33"/>
    <mergeCell ref="A34:B34"/>
    <mergeCell ref="C34:D34"/>
    <mergeCell ref="E34:F34"/>
    <mergeCell ref="G34:H34"/>
    <mergeCell ref="I34:J34"/>
    <mergeCell ref="K34:L34"/>
    <mergeCell ref="M34:N34"/>
    <mergeCell ref="O34:P34"/>
    <mergeCell ref="Q34:R34"/>
    <mergeCell ref="AE34:AF34"/>
    <mergeCell ref="AG34:AH34"/>
    <mergeCell ref="AI34:AJ34"/>
    <mergeCell ref="AK34:AL34"/>
    <mergeCell ref="AM34:AN34"/>
    <mergeCell ref="AO34:AP34"/>
    <mergeCell ref="L41:T41"/>
    <mergeCell ref="AK40:AV40"/>
    <mergeCell ref="Q36:AB36"/>
    <mergeCell ref="AC36:AD36"/>
    <mergeCell ref="G37:AD37"/>
    <mergeCell ref="A40:L40"/>
    <mergeCell ref="S34:T34"/>
    <mergeCell ref="A44:AH44"/>
    <mergeCell ref="A45:AH45"/>
    <mergeCell ref="AK45:BH45"/>
    <mergeCell ref="A46:AH47"/>
    <mergeCell ref="AK46:AN46"/>
    <mergeCell ref="AO46:AP46"/>
    <mergeCell ref="AQ46:AR46"/>
    <mergeCell ref="AS46:AT46"/>
    <mergeCell ref="M42:N42"/>
    <mergeCell ref="O42:P42"/>
    <mergeCell ref="Q42:R42"/>
    <mergeCell ref="S42:T42"/>
    <mergeCell ref="A42:B42"/>
    <mergeCell ref="C42:D42"/>
    <mergeCell ref="E42:F42"/>
    <mergeCell ref="G42:H42"/>
    <mergeCell ref="I42:J42"/>
    <mergeCell ref="K42:L42"/>
    <mergeCell ref="BG47:BH47"/>
    <mergeCell ref="BG46:BH46"/>
    <mergeCell ref="AK47:AN47"/>
    <mergeCell ref="AO47:AP47"/>
    <mergeCell ref="AW47:AZ47"/>
    <mergeCell ref="BA47:BB47"/>
    <mergeCell ref="BC47:BD47"/>
    <mergeCell ref="BE47:BF47"/>
    <mergeCell ref="AU46:AV46"/>
    <mergeCell ref="AW46:AX46"/>
    <mergeCell ref="AY46:AZ46"/>
    <mergeCell ref="BA46:BB46"/>
    <mergeCell ref="BC46:BD46"/>
    <mergeCell ref="BE46:BF46"/>
    <mergeCell ref="C38:D38"/>
    <mergeCell ref="E38:F38"/>
    <mergeCell ref="G38:H38"/>
    <mergeCell ref="I38:J38"/>
    <mergeCell ref="AO41:AP41"/>
    <mergeCell ref="AQ41:AR41"/>
    <mergeCell ref="AS41:AT41"/>
    <mergeCell ref="AO42:AP42"/>
    <mergeCell ref="AQ42:AR42"/>
    <mergeCell ref="AS42:AT42"/>
    <mergeCell ref="AK42:AL42"/>
    <mergeCell ref="AM42:AN42"/>
    <mergeCell ref="K38:L38"/>
    <mergeCell ref="M38:N38"/>
    <mergeCell ref="O38:P38"/>
    <mergeCell ref="A41:K41"/>
    <mergeCell ref="A37:F37"/>
    <mergeCell ref="A38:B38"/>
    <mergeCell ref="BG34:BH34"/>
    <mergeCell ref="M40:R40"/>
    <mergeCell ref="S40:T40"/>
    <mergeCell ref="AK41:AL41"/>
    <mergeCell ref="AM41:AN41"/>
    <mergeCell ref="AC38:AD38"/>
    <mergeCell ref="Q38:R38"/>
    <mergeCell ref="S38:T38"/>
    <mergeCell ref="U38:V38"/>
    <mergeCell ref="W38:X38"/>
    <mergeCell ref="Y38:Z38"/>
    <mergeCell ref="AA38:AB38"/>
    <mergeCell ref="AU41:AV41"/>
    <mergeCell ref="U34:V34"/>
    <mergeCell ref="W34:X34"/>
    <mergeCell ref="Y34:Z34"/>
    <mergeCell ref="AA34:AB34"/>
    <mergeCell ref="AC34:AD34"/>
    <mergeCell ref="BC34:BD34"/>
    <mergeCell ref="BE34:BF34"/>
  </mergeCells>
  <phoneticPr fontId="3"/>
  <printOptions horizontalCentered="1"/>
  <pageMargins left="0.51181102362204722" right="0" top="0.31496062992125984" bottom="0" header="0.31496062992125984" footer="0"/>
  <pageSetup paperSize="9" scale="4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42"/>
  <sheetViews>
    <sheetView showGridLines="0" view="pageBreakPreview" zoomScale="70" zoomScaleNormal="55" zoomScaleSheetLayoutView="70" zoomScalePageLayoutView="70" workbookViewId="0">
      <selection activeCell="A6" sqref="A6:B6"/>
    </sheetView>
  </sheetViews>
  <sheetFormatPr defaultColWidth="3.375" defaultRowHeight="24" customHeight="1"/>
  <cols>
    <col min="1" max="63" width="3.25" style="312" customWidth="1"/>
    <col min="64" max="66" width="3.375" style="312"/>
    <col min="67" max="67" width="0" style="312" hidden="1" customWidth="1"/>
    <col min="68" max="73" width="3.375" style="312"/>
    <col min="74" max="74" width="0" style="312" hidden="1" customWidth="1"/>
    <col min="75" max="16384" width="3.375" style="312"/>
  </cols>
  <sheetData>
    <row r="1" spans="1:71" ht="52.5" customHeight="1" thickBot="1">
      <c r="A1" s="309"/>
      <c r="B1" s="309"/>
      <c r="C1" s="309"/>
      <c r="D1" s="309"/>
      <c r="E1" s="309"/>
      <c r="F1" s="309"/>
      <c r="G1" s="309"/>
      <c r="H1" s="309"/>
      <c r="I1" s="309"/>
      <c r="J1" s="309"/>
      <c r="K1" s="309"/>
      <c r="L1" s="310"/>
      <c r="M1" s="1938" t="s">
        <v>513</v>
      </c>
      <c r="N1" s="1938"/>
      <c r="O1" s="1938"/>
      <c r="P1" s="1938"/>
      <c r="Q1" s="1938"/>
      <c r="R1" s="1938"/>
      <c r="S1" s="1938"/>
      <c r="T1" s="1938"/>
      <c r="U1" s="1938"/>
      <c r="V1" s="1938"/>
      <c r="W1" s="1938"/>
      <c r="X1" s="1938"/>
      <c r="Y1" s="1938"/>
      <c r="Z1" s="1938"/>
      <c r="AA1" s="1938"/>
      <c r="AB1" s="1938"/>
      <c r="AC1" s="1938"/>
      <c r="AD1" s="1938"/>
      <c r="AE1" s="1938"/>
      <c r="AF1" s="1938"/>
      <c r="AG1" s="1938"/>
      <c r="AH1" s="1938"/>
      <c r="AI1" s="1938"/>
      <c r="AJ1" s="1938"/>
      <c r="AK1" s="1938"/>
      <c r="AL1" s="1938"/>
      <c r="AM1" s="1938"/>
      <c r="AN1" s="1938"/>
      <c r="AO1" s="1938"/>
      <c r="AP1" s="1938"/>
      <c r="AQ1" s="1938"/>
      <c r="AR1" s="1938"/>
      <c r="AS1" s="1938"/>
      <c r="AT1" s="1938"/>
      <c r="AU1" s="1938"/>
      <c r="AV1" s="1938"/>
      <c r="AW1" s="309"/>
      <c r="AX1" s="309"/>
      <c r="AY1" s="309"/>
      <c r="AZ1" s="309"/>
      <c r="BA1" s="309"/>
      <c r="BB1" s="309"/>
      <c r="BC1" s="309"/>
      <c r="BD1" s="309"/>
      <c r="BE1" s="309"/>
      <c r="BF1" s="309"/>
      <c r="BG1" s="309"/>
      <c r="BH1" s="311" t="s">
        <v>516</v>
      </c>
      <c r="BJ1" s="306"/>
      <c r="BK1" s="306"/>
      <c r="BL1" s="306"/>
      <c r="BM1" s="306"/>
      <c r="BN1" s="306"/>
      <c r="BO1" s="306"/>
      <c r="BP1" s="306"/>
      <c r="BQ1" s="306"/>
    </row>
    <row r="2" spans="1:71" ht="20.25" customHeight="1">
      <c r="A2" s="2001" t="s">
        <v>926</v>
      </c>
      <c r="B2" s="2002"/>
      <c r="C2" s="2002"/>
      <c r="D2" s="2002"/>
      <c r="E2" s="2002"/>
      <c r="F2" s="2002"/>
      <c r="G2" s="2002"/>
      <c r="H2" s="2002"/>
      <c r="I2" s="2002"/>
      <c r="J2" s="2002"/>
      <c r="K2" s="2002"/>
      <c r="L2" s="2002"/>
      <c r="M2" s="2002"/>
      <c r="N2" s="2002"/>
      <c r="O2" s="2002"/>
      <c r="P2" s="2002"/>
      <c r="Q2" s="2002"/>
      <c r="R2" s="2002"/>
      <c r="S2" s="2002"/>
      <c r="T2" s="2002"/>
      <c r="U2" s="2002"/>
      <c r="V2" s="2002"/>
      <c r="W2" s="2002"/>
      <c r="X2" s="2002"/>
      <c r="Y2" s="2002"/>
      <c r="Z2" s="2002"/>
      <c r="AA2" s="2002"/>
      <c r="AB2" s="2002"/>
      <c r="AC2" s="2002"/>
      <c r="AD2" s="2002"/>
      <c r="AE2" s="2002"/>
      <c r="AF2" s="2002"/>
      <c r="AG2" s="2002"/>
      <c r="AH2" s="2002"/>
      <c r="AI2" s="2002"/>
      <c r="AJ2" s="2002"/>
      <c r="AK2" s="2002"/>
      <c r="AL2" s="2002"/>
      <c r="AM2" s="2002"/>
      <c r="AN2" s="2002"/>
      <c r="AO2" s="2002"/>
      <c r="AP2" s="2002"/>
      <c r="AQ2" s="2002"/>
      <c r="AR2" s="2002"/>
      <c r="AS2" s="2002"/>
      <c r="AT2" s="2002"/>
      <c r="AU2" s="2002"/>
      <c r="AV2" s="2002"/>
      <c r="AW2" s="2002"/>
      <c r="AX2" s="2002"/>
      <c r="AY2" s="2002"/>
      <c r="AZ2" s="2002"/>
      <c r="BA2" s="2002"/>
      <c r="BB2" s="2002"/>
      <c r="BC2" s="2002"/>
      <c r="BD2" s="2002"/>
      <c r="BE2" s="2002"/>
      <c r="BF2" s="2002"/>
      <c r="BG2" s="2002"/>
      <c r="BH2" s="2003"/>
      <c r="BI2" s="209"/>
      <c r="BJ2" s="306"/>
      <c r="BK2" s="306"/>
      <c r="BL2" s="306"/>
      <c r="BM2" s="306"/>
      <c r="BN2" s="306"/>
      <c r="BO2" s="306"/>
      <c r="BP2" s="306"/>
      <c r="BQ2" s="306"/>
      <c r="BR2" s="357"/>
      <c r="BS2" s="357"/>
    </row>
    <row r="3" spans="1:71" ht="41.1" customHeight="1" thickBot="1">
      <c r="A3" s="2004"/>
      <c r="B3" s="2005"/>
      <c r="C3" s="2005"/>
      <c r="D3" s="2005"/>
      <c r="E3" s="2005"/>
      <c r="F3" s="2005"/>
      <c r="G3" s="2005"/>
      <c r="H3" s="2005"/>
      <c r="I3" s="2005"/>
      <c r="J3" s="2005"/>
      <c r="K3" s="2005"/>
      <c r="L3" s="2005"/>
      <c r="M3" s="2005"/>
      <c r="N3" s="2005"/>
      <c r="O3" s="2005"/>
      <c r="P3" s="2005"/>
      <c r="Q3" s="2005"/>
      <c r="R3" s="2005"/>
      <c r="S3" s="2005"/>
      <c r="T3" s="2005"/>
      <c r="U3" s="2005"/>
      <c r="V3" s="2005"/>
      <c r="W3" s="2005"/>
      <c r="X3" s="2005"/>
      <c r="Y3" s="2005"/>
      <c r="Z3" s="2005"/>
      <c r="AA3" s="2005"/>
      <c r="AB3" s="2005"/>
      <c r="AC3" s="2005"/>
      <c r="AD3" s="2005"/>
      <c r="AE3" s="2005"/>
      <c r="AF3" s="2005"/>
      <c r="AG3" s="2005"/>
      <c r="AH3" s="2005"/>
      <c r="AI3" s="2005"/>
      <c r="AJ3" s="2005"/>
      <c r="AK3" s="2005"/>
      <c r="AL3" s="2005"/>
      <c r="AM3" s="2005"/>
      <c r="AN3" s="2005"/>
      <c r="AO3" s="2005"/>
      <c r="AP3" s="2005"/>
      <c r="AQ3" s="2005"/>
      <c r="AR3" s="2005"/>
      <c r="AS3" s="2005"/>
      <c r="AT3" s="2005"/>
      <c r="AU3" s="2005"/>
      <c r="AV3" s="2005"/>
      <c r="AW3" s="2005"/>
      <c r="AX3" s="2005"/>
      <c r="AY3" s="2005"/>
      <c r="AZ3" s="2005"/>
      <c r="BA3" s="2005"/>
      <c r="BB3" s="2005"/>
      <c r="BC3" s="2005"/>
      <c r="BD3" s="2005"/>
      <c r="BE3" s="2005"/>
      <c r="BF3" s="2005"/>
      <c r="BG3" s="2005"/>
      <c r="BH3" s="2006"/>
      <c r="BI3" s="209"/>
      <c r="BJ3" s="306"/>
      <c r="BK3" s="306"/>
      <c r="BL3" s="306"/>
      <c r="BM3" s="306"/>
      <c r="BN3" s="306"/>
      <c r="BO3" s="306"/>
      <c r="BP3" s="306"/>
      <c r="BQ3" s="306"/>
      <c r="BR3" s="358"/>
      <c r="BS3" s="358"/>
    </row>
    <row r="4" spans="1:71" ht="35.1" customHeight="1">
      <c r="A4" s="357"/>
      <c r="B4" s="357"/>
      <c r="C4" s="357"/>
      <c r="D4" s="357"/>
      <c r="E4" s="357"/>
      <c r="F4" s="357"/>
      <c r="G4" s="357"/>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06"/>
      <c r="BK4" s="306"/>
      <c r="BL4" s="306"/>
      <c r="BM4" s="306"/>
      <c r="BN4" s="306"/>
      <c r="BO4" s="306"/>
      <c r="BP4" s="306"/>
      <c r="BQ4" s="306"/>
    </row>
    <row r="5" spans="1:71" s="329" customFormat="1" ht="39" customHeight="1" thickBot="1">
      <c r="A5" s="2007" t="s">
        <v>562</v>
      </c>
      <c r="B5" s="2008"/>
      <c r="C5" s="2008"/>
      <c r="D5" s="2008"/>
      <c r="E5" s="2008"/>
      <c r="F5" s="2008"/>
      <c r="G5" s="2009"/>
      <c r="H5" s="2008"/>
      <c r="I5" s="2010"/>
      <c r="J5" s="2010"/>
      <c r="K5" s="2010"/>
      <c r="L5" s="2010"/>
      <c r="M5" s="2010"/>
      <c r="N5" s="2010"/>
      <c r="O5" s="2010"/>
      <c r="BI5" s="360"/>
      <c r="BJ5" s="306"/>
      <c r="BK5" s="306"/>
      <c r="BL5" s="306"/>
      <c r="BM5" s="306"/>
      <c r="BN5" s="306"/>
      <c r="BO5" s="306"/>
      <c r="BP5" s="306"/>
      <c r="BQ5" s="306"/>
    </row>
    <row r="6" spans="1:71" s="329" customFormat="1" ht="39.75" customHeight="1" thickTop="1" thickBot="1">
      <c r="A6" s="1869" t="str">
        <f>MID(入力シート!$L145,COLUMN(B$1)/2,1)</f>
        <v/>
      </c>
      <c r="B6" s="1863"/>
      <c r="C6" s="1862" t="str">
        <f>MID(入力シート!$L145,COLUMN(D$1)/2,1)</f>
        <v/>
      </c>
      <c r="D6" s="1863"/>
      <c r="E6" s="1862" t="str">
        <f>MID(入力シート!$L145,COLUMN(F$1)/2,1)</f>
        <v/>
      </c>
      <c r="F6" s="1928"/>
      <c r="G6" s="330" t="s">
        <v>529</v>
      </c>
      <c r="H6" s="1869" t="str">
        <f>MID(入力シート!$Q145,COLUMN(B$1)/2,1)</f>
        <v/>
      </c>
      <c r="I6" s="1863"/>
      <c r="J6" s="1862" t="str">
        <f>MID(入力シート!$Q145,COLUMN(D$1)/2,1)</f>
        <v/>
      </c>
      <c r="K6" s="1863"/>
      <c r="L6" s="1862" t="str">
        <f>MID(入力シート!$Q145,COLUMN(F$1)/2,1)</f>
        <v/>
      </c>
      <c r="M6" s="1863"/>
      <c r="N6" s="1862" t="str">
        <f>MID(入力シート!$Q145,COLUMN(H$1)/2,1)</f>
        <v/>
      </c>
      <c r="O6" s="1928"/>
      <c r="BI6" s="360"/>
      <c r="BJ6" s="306"/>
      <c r="BK6" s="306"/>
      <c r="BL6" s="306"/>
      <c r="BM6" s="306"/>
      <c r="BN6" s="306"/>
      <c r="BO6" s="306"/>
      <c r="BP6" s="306"/>
      <c r="BQ6" s="306"/>
    </row>
    <row r="7" spans="1:71" ht="39.6" customHeight="1" thickTop="1">
      <c r="A7" s="318"/>
      <c r="B7" s="319"/>
      <c r="C7" s="320"/>
      <c r="D7" s="320"/>
      <c r="E7" s="320"/>
      <c r="F7" s="320"/>
      <c r="G7" s="321"/>
      <c r="H7" s="321"/>
      <c r="I7" s="321"/>
      <c r="J7" s="321"/>
      <c r="K7" s="322"/>
      <c r="L7" s="323"/>
      <c r="M7" s="321"/>
      <c r="N7" s="321"/>
      <c r="O7" s="321"/>
      <c r="P7" s="321"/>
      <c r="Q7" s="321"/>
      <c r="R7" s="323"/>
      <c r="S7" s="324"/>
      <c r="T7" s="324"/>
      <c r="U7" s="324"/>
      <c r="V7" s="324"/>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J7" s="306"/>
      <c r="BK7" s="306"/>
      <c r="BL7" s="306"/>
      <c r="BM7" s="306"/>
      <c r="BN7" s="306"/>
      <c r="BO7" s="306"/>
      <c r="BP7" s="306"/>
      <c r="BQ7" s="306"/>
    </row>
    <row r="8" spans="1:71" s="329" customFormat="1" ht="34.5" customHeight="1" thickBot="1">
      <c r="A8" s="2011" t="s">
        <v>563</v>
      </c>
      <c r="B8" s="2012"/>
      <c r="C8" s="2012"/>
      <c r="D8" s="2012"/>
      <c r="E8" s="2012"/>
      <c r="F8" s="2012"/>
      <c r="G8" s="2012"/>
      <c r="H8" s="2012"/>
      <c r="I8" s="2012"/>
      <c r="J8" s="2012"/>
      <c r="K8" s="2012"/>
      <c r="L8" s="2012"/>
      <c r="M8" s="2012"/>
      <c r="N8" s="2012"/>
      <c r="O8" s="2012"/>
      <c r="P8" s="2012"/>
      <c r="Q8" s="2012"/>
      <c r="R8" s="2012"/>
      <c r="S8" s="2012"/>
      <c r="T8" s="2012"/>
      <c r="U8" s="2012"/>
      <c r="V8" s="2012"/>
      <c r="W8" s="2012"/>
      <c r="X8" s="2012"/>
      <c r="Y8" s="2012"/>
      <c r="Z8" s="2012"/>
      <c r="AA8" s="2012"/>
      <c r="AB8" s="2012"/>
      <c r="AC8" s="2012"/>
      <c r="AD8" s="2012"/>
      <c r="AE8" s="2012"/>
      <c r="AF8" s="2012"/>
      <c r="AG8" s="2012"/>
      <c r="AH8" s="2012"/>
      <c r="AI8" s="2012"/>
      <c r="AJ8" s="2012"/>
      <c r="AK8" s="2012"/>
      <c r="AL8" s="2012"/>
      <c r="AM8" s="2012"/>
      <c r="AN8" s="2012"/>
      <c r="AO8" s="2012"/>
      <c r="AP8" s="2012"/>
      <c r="AQ8" s="2012"/>
      <c r="AR8" s="2012"/>
      <c r="AS8" s="2012"/>
      <c r="AT8" s="2013"/>
      <c r="AU8" s="1844" t="s">
        <v>506</v>
      </c>
      <c r="AV8" s="1792"/>
      <c r="AW8" s="1792"/>
      <c r="AX8" s="1792"/>
      <c r="AY8" s="1792"/>
      <c r="AZ8" s="1792"/>
      <c r="BA8" s="1792"/>
      <c r="BB8" s="1792"/>
      <c r="BC8" s="1792"/>
      <c r="BD8" s="1792"/>
      <c r="BE8" s="1792"/>
      <c r="BF8" s="1793"/>
      <c r="BG8" s="1929" t="str">
        <f>IF(A11="","",入力シート!AS99)</f>
        <v/>
      </c>
      <c r="BH8" s="1930"/>
      <c r="BJ8" s="306"/>
      <c r="BK8" s="306"/>
      <c r="BL8" s="306"/>
      <c r="BM8" s="306"/>
      <c r="BN8" s="306"/>
      <c r="BO8" s="306"/>
      <c r="BP8" s="306"/>
      <c r="BQ8" s="306"/>
    </row>
    <row r="9" spans="1:71" s="329" customFormat="1" ht="25.5" customHeight="1">
      <c r="A9" s="1931" t="s">
        <v>1250</v>
      </c>
      <c r="B9" s="1932"/>
      <c r="C9" s="1932"/>
      <c r="D9" s="1932"/>
      <c r="E9" s="1932"/>
      <c r="F9" s="1932"/>
      <c r="G9" s="1932"/>
      <c r="H9" s="1932"/>
      <c r="I9" s="1932"/>
      <c r="J9" s="1932"/>
      <c r="K9" s="1932"/>
      <c r="L9" s="1932"/>
      <c r="M9" s="1932"/>
      <c r="N9" s="1932"/>
      <c r="O9" s="1932"/>
      <c r="P9" s="1932"/>
      <c r="Q9" s="1932"/>
      <c r="R9" s="1932"/>
      <c r="S9" s="1932"/>
      <c r="T9" s="1932"/>
      <c r="U9" s="1932"/>
      <c r="V9" s="1932"/>
      <c r="W9" s="1932"/>
      <c r="X9" s="1932"/>
      <c r="Y9" s="1932"/>
      <c r="Z9" s="1932"/>
      <c r="AA9" s="1932"/>
      <c r="AB9" s="1932"/>
      <c r="AC9" s="1932"/>
      <c r="AD9" s="1932"/>
      <c r="AE9" s="1932"/>
      <c r="AF9" s="1932"/>
      <c r="AG9" s="1932"/>
      <c r="AH9" s="1932"/>
      <c r="AI9" s="1932"/>
      <c r="AJ9" s="1932"/>
      <c r="AK9" s="1932"/>
      <c r="AL9" s="1932"/>
      <c r="AM9" s="1932"/>
      <c r="AN9" s="1932"/>
      <c r="AO9" s="1932"/>
      <c r="AP9" s="1932"/>
      <c r="AQ9" s="1932"/>
      <c r="AR9" s="1932"/>
      <c r="AS9" s="1932"/>
      <c r="AT9" s="1932"/>
      <c r="AU9" s="1932"/>
      <c r="AV9" s="1932"/>
      <c r="AW9" s="1932"/>
      <c r="AX9" s="1932"/>
      <c r="AY9" s="1932"/>
      <c r="AZ9" s="1932"/>
      <c r="BA9" s="1932"/>
      <c r="BB9" s="1932"/>
      <c r="BC9" s="1932"/>
      <c r="BD9" s="1932"/>
      <c r="BE9" s="1932"/>
      <c r="BF9" s="1932"/>
      <c r="BG9" s="1932"/>
      <c r="BH9" s="1933"/>
      <c r="BJ9" s="306"/>
      <c r="BK9" s="306"/>
      <c r="BL9" s="306"/>
      <c r="BM9" s="306"/>
      <c r="BN9" s="306"/>
      <c r="BO9" s="306"/>
      <c r="BP9" s="306"/>
      <c r="BQ9" s="306"/>
    </row>
    <row r="10" spans="1:71" s="329" customFormat="1" ht="39.75" customHeight="1" thickBot="1">
      <c r="A10" s="2014" t="s">
        <v>507</v>
      </c>
      <c r="B10" s="2015"/>
      <c r="C10" s="2015"/>
      <c r="D10" s="2015"/>
      <c r="E10" s="2015"/>
      <c r="F10" s="2015"/>
      <c r="G10" s="2015"/>
      <c r="H10" s="2015"/>
      <c r="I10" s="2015"/>
      <c r="J10" s="2015"/>
      <c r="K10" s="2015"/>
      <c r="L10" s="2015"/>
      <c r="M10" s="2015"/>
      <c r="N10" s="2015"/>
      <c r="O10" s="2015"/>
      <c r="P10" s="2015"/>
      <c r="Q10" s="2015"/>
      <c r="R10" s="2015"/>
      <c r="S10" s="2015"/>
      <c r="T10" s="2015"/>
      <c r="U10" s="2015"/>
      <c r="V10" s="2015"/>
      <c r="W10" s="2015"/>
      <c r="X10" s="2015"/>
      <c r="Y10" s="2015"/>
      <c r="Z10" s="2015"/>
      <c r="AA10" s="2015"/>
      <c r="AB10" s="2015"/>
      <c r="AC10" s="2015"/>
      <c r="AD10" s="2015"/>
      <c r="AE10" s="2015"/>
      <c r="AF10" s="2015"/>
      <c r="AG10" s="2015"/>
      <c r="AH10" s="2015"/>
      <c r="AI10" s="2015"/>
      <c r="AJ10" s="2015"/>
      <c r="AK10" s="2015"/>
      <c r="AL10" s="2015"/>
      <c r="AM10" s="2015"/>
      <c r="AN10" s="2015"/>
      <c r="AO10" s="2015"/>
      <c r="AP10" s="2015"/>
      <c r="AQ10" s="2015"/>
      <c r="AR10" s="2015"/>
      <c r="AS10" s="2015"/>
      <c r="AT10" s="2015"/>
      <c r="AU10" s="2015"/>
      <c r="AV10" s="2015"/>
      <c r="AW10" s="2015"/>
      <c r="AX10" s="2015"/>
      <c r="AY10" s="2015"/>
      <c r="AZ10" s="2015"/>
      <c r="BA10" s="2015"/>
      <c r="BB10" s="2015"/>
      <c r="BC10" s="2015"/>
      <c r="BD10" s="2015"/>
      <c r="BE10" s="2015"/>
      <c r="BF10" s="2015"/>
      <c r="BG10" s="2015"/>
      <c r="BH10" s="2016"/>
      <c r="BJ10" s="306"/>
      <c r="BK10" s="306"/>
      <c r="BL10" s="306"/>
      <c r="BM10" s="306"/>
      <c r="BN10" s="306"/>
      <c r="BO10" s="306"/>
      <c r="BP10" s="306"/>
      <c r="BQ10" s="306"/>
    </row>
    <row r="11" spans="1:71" s="329" customFormat="1" ht="40.9" customHeight="1" thickTop="1" thickBot="1">
      <c r="A11" s="1925" t="str">
        <f>MID(入力シート!$AT99,COLUMN(B$1)/2,1)</f>
        <v/>
      </c>
      <c r="B11" s="1921"/>
      <c r="C11" s="1920" t="str">
        <f>MID(入力シート!$AT99,COLUMN(D$1)/2,1)</f>
        <v/>
      </c>
      <c r="D11" s="1921"/>
      <c r="E11" s="1920" t="str">
        <f>MID(入力シート!$AT99,COLUMN(F$1)/2,1)</f>
        <v/>
      </c>
      <c r="F11" s="1921"/>
      <c r="G11" s="1920" t="str">
        <f>MID(入力シート!$AT99,COLUMN(H$1)/2,1)</f>
        <v/>
      </c>
      <c r="H11" s="1921"/>
      <c r="I11" s="1920" t="str">
        <f>MID(入力シート!$AT99,COLUMN(J$1)/2,1)</f>
        <v/>
      </c>
      <c r="J11" s="1921"/>
      <c r="K11" s="1920" t="str">
        <f>MID(入力シート!$AT99,COLUMN(L$1)/2,1)</f>
        <v/>
      </c>
      <c r="L11" s="1921"/>
      <c r="M11" s="1920" t="str">
        <f>MID(入力シート!$AT99,COLUMN(N$1)/2,1)</f>
        <v/>
      </c>
      <c r="N11" s="1921"/>
      <c r="O11" s="1920" t="str">
        <f>MID(入力シート!$AT99,COLUMN(P$1)/2,1)</f>
        <v/>
      </c>
      <c r="P11" s="1921"/>
      <c r="Q11" s="1920" t="str">
        <f>MID(入力シート!$AT99,COLUMN(R$1)/2,1)</f>
        <v/>
      </c>
      <c r="R11" s="1921"/>
      <c r="S11" s="1920" t="str">
        <f>MID(入力シート!$AT99,COLUMN(T$1)/2,1)</f>
        <v/>
      </c>
      <c r="T11" s="1921"/>
      <c r="U11" s="1870" t="str">
        <f>MID(入力シート!$AT99,COLUMN(V$1)/2,1)</f>
        <v/>
      </c>
      <c r="V11" s="1871"/>
      <c r="W11" s="1870" t="str">
        <f>MID(入力シート!$AT99,COLUMN(X$1)/2,1)</f>
        <v/>
      </c>
      <c r="X11" s="1871"/>
      <c r="Y11" s="1870" t="str">
        <f>MID(入力シート!$AT99,COLUMN(Z$1)/2,1)</f>
        <v/>
      </c>
      <c r="Z11" s="1871"/>
      <c r="AA11" s="1870" t="str">
        <f>MID(入力シート!$AT99,COLUMN(AB$1)/2,1)</f>
        <v/>
      </c>
      <c r="AB11" s="1871"/>
      <c r="AC11" s="1870" t="str">
        <f>MID(入力シート!$AT99,COLUMN(AD$1)/2,1)</f>
        <v/>
      </c>
      <c r="AD11" s="1871"/>
      <c r="AE11" s="1870" t="str">
        <f>MID(入力シート!$AT99,COLUMN(AF$1)/2,1)</f>
        <v/>
      </c>
      <c r="AF11" s="1871"/>
      <c r="AG11" s="1870" t="str">
        <f>MID(入力シート!$AT99,COLUMN(AH$1)/2,1)</f>
        <v/>
      </c>
      <c r="AH11" s="1871"/>
      <c r="AI11" s="1870" t="str">
        <f>MID(入力シート!$AT99,COLUMN(AJ$1)/2,1)</f>
        <v/>
      </c>
      <c r="AJ11" s="1871"/>
      <c r="AK11" s="1870" t="str">
        <f>MID(入力シート!$AT99,COLUMN(AL$1)/2,1)</f>
        <v/>
      </c>
      <c r="AL11" s="1871"/>
      <c r="AM11" s="1870" t="str">
        <f>MID(入力シート!$AT99,COLUMN(AN$1)/2,1)</f>
        <v/>
      </c>
      <c r="AN11" s="1871"/>
      <c r="AO11" s="1870" t="str">
        <f>MID(入力シート!$AT99,COLUMN(AP$1)/2,1)</f>
        <v/>
      </c>
      <c r="AP11" s="1871"/>
      <c r="AQ11" s="1870" t="str">
        <f>MID(入力シート!$AT99,COLUMN(AR$1)/2,1)</f>
        <v/>
      </c>
      <c r="AR11" s="1871"/>
      <c r="AS11" s="1870" t="str">
        <f>MID(入力シート!$AT99,COLUMN(AT$1)/2,1)</f>
        <v/>
      </c>
      <c r="AT11" s="1871"/>
      <c r="AU11" s="1870" t="str">
        <f>MID(入力シート!$AT99,COLUMN(AV$1)/2,1)</f>
        <v/>
      </c>
      <c r="AV11" s="1871"/>
      <c r="AW11" s="1870" t="str">
        <f>MID(入力シート!$AT99,COLUMN(AX$1)/2,1)</f>
        <v/>
      </c>
      <c r="AX11" s="1871"/>
      <c r="AY11" s="1870" t="str">
        <f>MID(入力シート!$AT99,COLUMN(AZ$1)/2,1)</f>
        <v/>
      </c>
      <c r="AZ11" s="1871"/>
      <c r="BA11" s="1870" t="str">
        <f>MID(入力シート!$AT99,COLUMN(BB$1)/2,1)</f>
        <v/>
      </c>
      <c r="BB11" s="1871"/>
      <c r="BC11" s="1870" t="str">
        <f>MID(入力シート!$AT99,COLUMN(BD$1)/2,1)</f>
        <v/>
      </c>
      <c r="BD11" s="1871"/>
      <c r="BE11" s="1870" t="str">
        <f>MID(入力シート!$AT99,COLUMN(BF$1)/2,1)</f>
        <v/>
      </c>
      <c r="BF11" s="1871"/>
      <c r="BG11" s="1926" t="str">
        <f>MID(入力シート!$AT99,COLUMN(BH$1)/2,1)</f>
        <v/>
      </c>
      <c r="BH11" s="1927"/>
      <c r="BJ11" s="306"/>
      <c r="BK11" s="306"/>
      <c r="BL11" s="306"/>
    </row>
    <row r="12" spans="1:71" ht="41.1" customHeight="1" thickTop="1" thickBot="1">
      <c r="A12" s="1891" t="str">
        <f>MID(入力シート!$AT99,COLUMN(B$1)/2+30,1)</f>
        <v/>
      </c>
      <c r="B12" s="1892"/>
      <c r="C12" s="1893" t="str">
        <f>MID(入力シート!$AT99,COLUMN(D$1)/2+30,1)</f>
        <v/>
      </c>
      <c r="D12" s="1894"/>
      <c r="E12" s="1893" t="str">
        <f>MID(入力シート!$AT99,COLUMN(F$1)/2+30,1)</f>
        <v/>
      </c>
      <c r="F12" s="1894"/>
      <c r="G12" s="1893" t="str">
        <f>MID(入力シート!$AT99,COLUMN(H$1)/2+30,1)</f>
        <v/>
      </c>
      <c r="H12" s="1894"/>
      <c r="I12" s="1893" t="str">
        <f>MID(入力シート!$AT99,COLUMN(J$1)/2+30,1)</f>
        <v/>
      </c>
      <c r="J12" s="1894"/>
      <c r="K12" s="1893" t="str">
        <f>MID(入力シート!$AT99,COLUMN(L$1)/2+30,1)</f>
        <v/>
      </c>
      <c r="L12" s="1894"/>
      <c r="M12" s="1893" t="str">
        <f>MID(入力シート!$AT99,COLUMN(N$1)/2+30,1)</f>
        <v/>
      </c>
      <c r="N12" s="1894"/>
      <c r="O12" s="1893" t="str">
        <f>MID(入力シート!$AT99,COLUMN(P$1)/2+30,1)</f>
        <v/>
      </c>
      <c r="P12" s="1894"/>
      <c r="Q12" s="1893" t="str">
        <f>MID(入力シート!$AT99,COLUMN(R$1)/2+30,1)</f>
        <v/>
      </c>
      <c r="R12" s="1894"/>
      <c r="S12" s="1893" t="str">
        <f>MID(入力シート!$AT99,COLUMN(T$1)/2+30,1)</f>
        <v/>
      </c>
      <c r="T12" s="1919"/>
      <c r="BJ12" s="306"/>
      <c r="BK12" s="306"/>
      <c r="BL12" s="306"/>
    </row>
    <row r="13" spans="1:71" ht="39.75" customHeight="1" thickTop="1">
      <c r="A13" s="318"/>
      <c r="B13" s="319"/>
      <c r="C13" s="320"/>
      <c r="D13" s="320"/>
      <c r="E13" s="320"/>
      <c r="F13" s="320"/>
      <c r="G13" s="321"/>
      <c r="H13" s="321"/>
      <c r="I13" s="321"/>
      <c r="J13" s="321"/>
      <c r="K13" s="322"/>
      <c r="L13" s="323"/>
      <c r="M13" s="321"/>
      <c r="N13" s="321"/>
      <c r="O13" s="321"/>
      <c r="P13" s="321"/>
      <c r="Q13" s="321"/>
      <c r="R13" s="323"/>
      <c r="S13" s="324"/>
      <c r="T13" s="324"/>
      <c r="U13" s="324"/>
      <c r="V13" s="324"/>
      <c r="W13" s="324"/>
      <c r="X13" s="325"/>
      <c r="Y13" s="325"/>
      <c r="Z13" s="326"/>
      <c r="AD13" s="327"/>
      <c r="AE13" s="327"/>
      <c r="AF13" s="327"/>
      <c r="AG13" s="327"/>
      <c r="AH13" s="327"/>
      <c r="AI13" s="327"/>
      <c r="AJ13" s="327"/>
      <c r="AK13" s="327"/>
      <c r="BJ13" s="306"/>
      <c r="BK13" s="306"/>
    </row>
    <row r="14" spans="1:71" s="226" customFormat="1" ht="39.75" customHeight="1" thickBot="1">
      <c r="A14" s="1895" t="s">
        <v>514</v>
      </c>
      <c r="B14" s="1896"/>
      <c r="C14" s="1896"/>
      <c r="D14" s="1896"/>
      <c r="E14" s="1896"/>
      <c r="F14" s="1896"/>
      <c r="G14" s="1896"/>
      <c r="H14" s="1896"/>
      <c r="I14" s="1896"/>
      <c r="J14" s="1896"/>
      <c r="K14" s="1896"/>
      <c r="L14" s="1896"/>
      <c r="M14" s="1896"/>
      <c r="N14" s="1896"/>
      <c r="O14" s="1896"/>
      <c r="P14" s="1896"/>
      <c r="Q14" s="1896"/>
      <c r="R14" s="1896"/>
      <c r="S14" s="1896"/>
      <c r="T14" s="1896"/>
      <c r="U14" s="1896"/>
      <c r="V14" s="1896"/>
      <c r="W14" s="1896"/>
      <c r="X14" s="1896"/>
      <c r="Y14" s="1896"/>
      <c r="Z14" s="1896"/>
      <c r="AA14" s="1896"/>
      <c r="AB14" s="1896"/>
      <c r="AC14" s="1896"/>
      <c r="AD14" s="1897"/>
      <c r="AE14" s="1898"/>
      <c r="AF14" s="312"/>
      <c r="AG14" s="312"/>
      <c r="AH14" s="312"/>
      <c r="AI14" s="1998" t="s">
        <v>589</v>
      </c>
      <c r="AJ14" s="1999"/>
      <c r="AK14" s="1999"/>
      <c r="AL14" s="1999"/>
      <c r="AM14" s="1999"/>
      <c r="AN14" s="1999"/>
      <c r="AO14" s="1999"/>
      <c r="AP14" s="1999"/>
      <c r="AQ14" s="1999"/>
      <c r="AR14" s="1999"/>
      <c r="AS14" s="1999"/>
      <c r="AT14" s="1999"/>
      <c r="AU14" s="1999"/>
      <c r="AV14" s="1999"/>
      <c r="AW14" s="1999"/>
      <c r="AX14" s="1999"/>
      <c r="AY14" s="1999"/>
      <c r="AZ14" s="1999"/>
      <c r="BA14" s="1999"/>
      <c r="BB14" s="1999"/>
      <c r="BC14" s="1999"/>
      <c r="BD14" s="1999"/>
      <c r="BE14" s="1999"/>
      <c r="BF14" s="1999"/>
      <c r="BG14" s="312"/>
      <c r="BH14" s="312"/>
      <c r="BI14" s="312"/>
      <c r="BJ14" s="306"/>
      <c r="BK14" s="306"/>
    </row>
    <row r="15" spans="1:71" s="226" customFormat="1" ht="39.75" customHeight="1" thickTop="1" thickBot="1">
      <c r="A15" s="1907" t="s">
        <v>940</v>
      </c>
      <c r="B15" s="1908"/>
      <c r="C15" s="1908"/>
      <c r="D15" s="1908"/>
      <c r="E15" s="1908"/>
      <c r="F15" s="1908"/>
      <c r="G15" s="1908"/>
      <c r="H15" s="1908"/>
      <c r="I15" s="1908"/>
      <c r="J15" s="1908"/>
      <c r="K15" s="1908"/>
      <c r="L15" s="1908"/>
      <c r="M15" s="1910" t="s">
        <v>510</v>
      </c>
      <c r="N15" s="1908"/>
      <c r="O15" s="1908"/>
      <c r="P15" s="1908"/>
      <c r="Q15" s="1908"/>
      <c r="R15" s="1908"/>
      <c r="S15" s="1908"/>
      <c r="T15" s="1908"/>
      <c r="U15" s="1908"/>
      <c r="V15" s="1908"/>
      <c r="W15" s="1908"/>
      <c r="X15" s="1908"/>
      <c r="Y15" s="1908"/>
      <c r="Z15" s="1908"/>
      <c r="AA15" s="1908"/>
      <c r="AB15" s="1908"/>
      <c r="AC15" s="1911"/>
      <c r="AD15" s="1913" t="str">
        <f>入力シート!L147</f>
        <v/>
      </c>
      <c r="AE15" s="1914"/>
      <c r="AF15" s="312"/>
      <c r="AI15" s="1904" t="s">
        <v>561</v>
      </c>
      <c r="AJ15" s="1905"/>
      <c r="AK15" s="1905"/>
      <c r="AL15" s="1905"/>
      <c r="AM15" s="1905"/>
      <c r="AN15" s="1905"/>
      <c r="AO15" s="1905"/>
      <c r="AP15" s="1905"/>
      <c r="AQ15" s="1905"/>
      <c r="AR15" s="1905"/>
      <c r="AS15" s="1905"/>
      <c r="AT15" s="1905"/>
      <c r="AU15" s="1905"/>
      <c r="AV15" s="1905"/>
      <c r="AW15" s="1905"/>
      <c r="AX15" s="1905"/>
      <c r="AY15" s="1905"/>
      <c r="AZ15" s="1905"/>
      <c r="BA15" s="1905"/>
      <c r="BB15" s="1905"/>
      <c r="BC15" s="1905"/>
      <c r="BD15" s="1905"/>
      <c r="BE15" s="1905"/>
      <c r="BF15" s="1906"/>
      <c r="BI15" s="312"/>
      <c r="BJ15" s="312"/>
      <c r="BK15" s="312"/>
    </row>
    <row r="16" spans="1:71" s="226" customFormat="1" ht="39.75" customHeight="1" thickTop="1" thickBot="1">
      <c r="A16" s="1909"/>
      <c r="B16" s="929"/>
      <c r="C16" s="929"/>
      <c r="D16" s="929"/>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1912"/>
      <c r="AD16" s="1915"/>
      <c r="AE16" s="1916"/>
      <c r="AF16" s="312"/>
      <c r="AI16" s="1869" t="str">
        <f>MID(入力シート!$AT155,COLUMN(B$1)/2,1)</f>
        <v/>
      </c>
      <c r="AJ16" s="1863"/>
      <c r="AK16" s="1862" t="str">
        <f>MID(入力シート!$AT155,COLUMN(D$1)/2,1)</f>
        <v/>
      </c>
      <c r="AL16" s="1863"/>
      <c r="AM16" s="1862" t="str">
        <f>MID(入力シート!$AT155,COLUMN(F$1)/2,1)</f>
        <v/>
      </c>
      <c r="AN16" s="1863"/>
      <c r="AO16" s="1862" t="str">
        <f>MID(入力シート!$AT155,COLUMN(H$1)/2,1)</f>
        <v/>
      </c>
      <c r="AP16" s="1863"/>
      <c r="AQ16" s="1862" t="str">
        <f>MID(入力シート!$AT155,COLUMN(J$1)/2,1)</f>
        <v/>
      </c>
      <c r="AR16" s="1863"/>
      <c r="AS16" s="1862" t="str">
        <f>MID(入力シート!$AT155,COLUMN(L$1)/2,1)</f>
        <v/>
      </c>
      <c r="AT16" s="1863"/>
      <c r="AU16" s="1862" t="str">
        <f>MID(入力シート!$AT155,COLUMN(N$1)/2,1)</f>
        <v/>
      </c>
      <c r="AV16" s="1863"/>
      <c r="AW16" s="1862" t="str">
        <f>MID(入力シート!$AT155,COLUMN(P$1)/2,1)</f>
        <v/>
      </c>
      <c r="AX16" s="1863"/>
      <c r="AY16" s="1862" t="str">
        <f>MID(入力シート!$AT155,COLUMN(R$1)/2,1)</f>
        <v/>
      </c>
      <c r="AZ16" s="1863"/>
      <c r="BA16" s="1862" t="str">
        <f>MID(入力シート!$AT155,COLUMN(T$1)/2,1)</f>
        <v/>
      </c>
      <c r="BB16" s="1863"/>
      <c r="BC16" s="1870" t="str">
        <f>MID(入力シート!$AT155,COLUMN(V$1)/2,1)</f>
        <v/>
      </c>
      <c r="BD16" s="1871"/>
      <c r="BE16" s="1870" t="str">
        <f>MID(入力シート!$AT155,COLUMN(X$1)/2,1)</f>
        <v/>
      </c>
      <c r="BF16" s="1872"/>
      <c r="BJ16" s="312"/>
      <c r="BK16" s="312"/>
      <c r="BL16" s="312"/>
      <c r="BM16" s="312"/>
      <c r="BN16" s="306"/>
      <c r="BO16" s="306"/>
      <c r="BP16" s="306"/>
      <c r="BQ16" s="306"/>
    </row>
    <row r="17" spans="1:96" s="226" customFormat="1" ht="39.75" customHeight="1" thickTop="1">
      <c r="A17" s="2000" t="s">
        <v>508</v>
      </c>
      <c r="B17" s="2000"/>
      <c r="C17" s="2000"/>
      <c r="D17" s="2000"/>
      <c r="E17" s="2000"/>
      <c r="F17" s="2000"/>
      <c r="G17" s="2000"/>
      <c r="H17" s="2000"/>
      <c r="I17" s="2000"/>
      <c r="J17" s="2000"/>
      <c r="K17" s="2000"/>
      <c r="L17" s="2000"/>
      <c r="M17" s="2000"/>
      <c r="N17" s="2000"/>
      <c r="O17" s="2000"/>
      <c r="P17" s="2000"/>
      <c r="Q17" s="2000"/>
      <c r="R17" s="2000"/>
      <c r="S17" s="2000"/>
      <c r="T17" s="2000"/>
      <c r="U17" s="2000"/>
      <c r="V17" s="2000"/>
      <c r="W17" s="2000"/>
      <c r="X17" s="2000"/>
      <c r="Y17" s="2000"/>
      <c r="Z17" s="2000"/>
      <c r="AA17" s="2000"/>
      <c r="AB17" s="2000"/>
      <c r="AC17" s="2000"/>
      <c r="AD17" s="2000"/>
      <c r="AE17" s="2000"/>
      <c r="AF17" s="312"/>
      <c r="BI17" s="312"/>
      <c r="BJ17" s="312"/>
      <c r="BK17" s="312"/>
      <c r="BL17" s="312"/>
      <c r="BM17" s="312"/>
      <c r="BN17" s="306"/>
      <c r="BO17" s="306"/>
      <c r="BP17" s="306"/>
      <c r="BQ17" s="306"/>
      <c r="BR17" s="312"/>
      <c r="BS17" s="312"/>
      <c r="BT17" s="312"/>
      <c r="BU17" s="312"/>
      <c r="BV17" s="312"/>
      <c r="BW17" s="312"/>
    </row>
    <row r="18" spans="1:96" s="226" customFormat="1" ht="39.75" customHeight="1" thickBot="1">
      <c r="A18" s="1895" t="s">
        <v>588</v>
      </c>
      <c r="B18" s="1896"/>
      <c r="C18" s="1896"/>
      <c r="D18" s="1896"/>
      <c r="E18" s="1896"/>
      <c r="F18" s="1896"/>
      <c r="G18" s="1896"/>
      <c r="H18" s="1896"/>
      <c r="I18" s="1896"/>
      <c r="J18" s="1896"/>
      <c r="K18" s="1896"/>
      <c r="L18" s="1896"/>
      <c r="M18" s="1896"/>
      <c r="N18" s="1896"/>
      <c r="O18" s="1896"/>
      <c r="P18" s="1896"/>
      <c r="Q18" s="1896"/>
      <c r="R18" s="1896"/>
      <c r="S18" s="1896"/>
      <c r="T18" s="1896"/>
      <c r="U18" s="1896"/>
      <c r="V18" s="1896"/>
      <c r="W18" s="1896"/>
      <c r="X18" s="1896"/>
      <c r="Y18" s="1896"/>
      <c r="Z18" s="1896"/>
      <c r="AA18" s="1896"/>
      <c r="AB18" s="1896"/>
      <c r="AC18" s="1896"/>
      <c r="AD18" s="1897"/>
      <c r="AE18" s="1898"/>
      <c r="AF18" s="312"/>
      <c r="AI18" s="1996" t="s">
        <v>590</v>
      </c>
      <c r="AJ18" s="1997"/>
      <c r="AK18" s="1997"/>
      <c r="AL18" s="1997"/>
      <c r="AM18" s="1997"/>
      <c r="AN18" s="1997"/>
      <c r="AO18" s="1997"/>
      <c r="AP18" s="1997"/>
      <c r="AQ18" s="1997"/>
      <c r="AR18" s="1997"/>
      <c r="AS18" s="1997"/>
      <c r="AT18" s="1997"/>
      <c r="AU18" s="1997"/>
      <c r="AV18" s="1997"/>
      <c r="AW18" s="1997"/>
      <c r="AX18" s="1997"/>
      <c r="AY18" s="1997"/>
      <c r="AZ18" s="1997"/>
      <c r="BA18" s="1997"/>
      <c r="BB18" s="1997"/>
      <c r="BC18" s="1997"/>
      <c r="BD18" s="1997"/>
      <c r="BE18" s="1997"/>
      <c r="BF18" s="1997"/>
      <c r="BI18" s="312"/>
      <c r="BJ18" s="312"/>
      <c r="BK18" s="312"/>
      <c r="BL18" s="312"/>
      <c r="BM18" s="312"/>
      <c r="BN18" s="306"/>
      <c r="BO18" s="306"/>
      <c r="BP18" s="306"/>
      <c r="BQ18" s="306"/>
      <c r="BR18" s="312"/>
      <c r="BS18" s="312"/>
      <c r="BT18" s="312"/>
      <c r="BU18" s="312"/>
      <c r="BV18" s="312"/>
      <c r="BW18" s="312"/>
    </row>
    <row r="19" spans="1:96" s="226" customFormat="1" ht="39.75" customHeight="1" thickTop="1" thickBot="1">
      <c r="A19" s="1873" t="str">
        <f>様式３!A22</f>
        <v>事業所等の形態</v>
      </c>
      <c r="B19" s="1874"/>
      <c r="C19" s="1874"/>
      <c r="D19" s="1874"/>
      <c r="E19" s="1874"/>
      <c r="F19" s="1874"/>
      <c r="G19" s="1874"/>
      <c r="H19" s="1874"/>
      <c r="I19" s="1879" t="str">
        <f>入力シート!AT149</f>
        <v>□</v>
      </c>
      <c r="J19" s="1880"/>
      <c r="K19" s="1899" t="str">
        <f>様式３!K22</f>
        <v>独立</v>
      </c>
      <c r="L19" s="1899"/>
      <c r="M19" s="1899"/>
      <c r="N19" s="1899"/>
      <c r="O19" s="1899"/>
      <c r="P19" s="1899"/>
      <c r="Q19" s="1899"/>
      <c r="R19" s="1899"/>
      <c r="S19" s="1899"/>
      <c r="T19" s="1899"/>
      <c r="U19" s="1899"/>
      <c r="V19" s="1899"/>
      <c r="W19" s="1899"/>
      <c r="X19" s="1899"/>
      <c r="Y19" s="1899"/>
      <c r="Z19" s="1899"/>
      <c r="AA19" s="1899"/>
      <c r="AB19" s="1899"/>
      <c r="AC19" s="1899"/>
      <c r="AD19" s="1899"/>
      <c r="AE19" s="1959"/>
      <c r="AF19" s="312"/>
      <c r="AI19" s="1904" t="s">
        <v>561</v>
      </c>
      <c r="AJ19" s="1905"/>
      <c r="AK19" s="1905"/>
      <c r="AL19" s="1905"/>
      <c r="AM19" s="1905"/>
      <c r="AN19" s="1905"/>
      <c r="AO19" s="1905"/>
      <c r="AP19" s="1905"/>
      <c r="AQ19" s="1905"/>
      <c r="AR19" s="1905"/>
      <c r="AS19" s="1905"/>
      <c r="AT19" s="1905"/>
      <c r="AU19" s="1905"/>
      <c r="AV19" s="1905"/>
      <c r="AW19" s="1905"/>
      <c r="AX19" s="1905"/>
      <c r="AY19" s="1905"/>
      <c r="AZ19" s="1905"/>
      <c r="BA19" s="1905"/>
      <c r="BB19" s="1905"/>
      <c r="BC19" s="1905"/>
      <c r="BD19" s="1905"/>
      <c r="BE19" s="1905"/>
      <c r="BF19" s="1906"/>
      <c r="BI19" s="312"/>
      <c r="BJ19" s="312"/>
      <c r="BK19" s="312"/>
      <c r="BL19" s="312"/>
      <c r="BM19" s="312"/>
      <c r="BN19" s="306"/>
      <c r="BO19" s="306"/>
      <c r="BP19" s="306"/>
      <c r="BQ19" s="306"/>
      <c r="BR19" s="312"/>
      <c r="BS19" s="312"/>
      <c r="BT19" s="312"/>
      <c r="BU19" s="312"/>
      <c r="BV19" s="312"/>
      <c r="BW19" s="312"/>
    </row>
    <row r="20" spans="1:96" s="226" customFormat="1" ht="39.75" customHeight="1" thickTop="1" thickBot="1">
      <c r="A20" s="1875"/>
      <c r="B20" s="1876"/>
      <c r="C20" s="1876"/>
      <c r="D20" s="1876"/>
      <c r="E20" s="1876"/>
      <c r="F20" s="1876"/>
      <c r="G20" s="1876"/>
      <c r="H20" s="1876"/>
      <c r="I20" s="1881" t="str">
        <f>入力シート!AT150</f>
        <v>□</v>
      </c>
      <c r="J20" s="1882"/>
      <c r="K20" s="1883" t="str">
        <f>様式３!K23</f>
        <v>他の事業所と併設していて室内の独立性は有り</v>
      </c>
      <c r="L20" s="1884"/>
      <c r="M20" s="1884"/>
      <c r="N20" s="1884"/>
      <c r="O20" s="1884"/>
      <c r="P20" s="1884"/>
      <c r="Q20" s="1884"/>
      <c r="R20" s="1884"/>
      <c r="S20" s="1884"/>
      <c r="T20" s="1884"/>
      <c r="U20" s="1884"/>
      <c r="V20" s="1884"/>
      <c r="W20" s="1884"/>
      <c r="X20" s="1884"/>
      <c r="Y20" s="1884"/>
      <c r="Z20" s="1884"/>
      <c r="AA20" s="1884"/>
      <c r="AB20" s="1884"/>
      <c r="AC20" s="1884"/>
      <c r="AD20" s="1884"/>
      <c r="AE20" s="1885"/>
      <c r="AF20" s="312"/>
      <c r="AI20" s="1869" t="str">
        <f>MID(入力シート!$AT158,COLUMN(B$1)/2,1)</f>
        <v/>
      </c>
      <c r="AJ20" s="1863"/>
      <c r="AK20" s="1862" t="str">
        <f>MID(入力シート!$AT158,COLUMN(D$1)/2,1)</f>
        <v/>
      </c>
      <c r="AL20" s="1863"/>
      <c r="AM20" s="1862" t="str">
        <f>MID(入力シート!$AT158,COLUMN(F$1)/2,1)</f>
        <v/>
      </c>
      <c r="AN20" s="1863"/>
      <c r="AO20" s="1862" t="str">
        <f>MID(入力シート!$AT158,COLUMN(H$1)/2,1)</f>
        <v/>
      </c>
      <c r="AP20" s="1863"/>
      <c r="AQ20" s="1862" t="str">
        <f>MID(入力シート!$AT158,COLUMN(J$1)/2,1)</f>
        <v/>
      </c>
      <c r="AR20" s="1863"/>
      <c r="AS20" s="1862" t="str">
        <f>MID(入力シート!$AT158,COLUMN(L$1)/2,1)</f>
        <v/>
      </c>
      <c r="AT20" s="1863"/>
      <c r="AU20" s="1862" t="str">
        <f>MID(入力シート!$AT158,COLUMN(N$1)/2,1)</f>
        <v/>
      </c>
      <c r="AV20" s="1863"/>
      <c r="AW20" s="1862" t="str">
        <f>MID(入力シート!$AT158,COLUMN(P$1)/2,1)</f>
        <v/>
      </c>
      <c r="AX20" s="1863"/>
      <c r="AY20" s="1862" t="str">
        <f>MID(入力シート!$AT158,COLUMN(R$1)/2,1)</f>
        <v/>
      </c>
      <c r="AZ20" s="1863"/>
      <c r="BA20" s="1862" t="str">
        <f>MID(入力シート!$AT158,COLUMN(T$1)/2,1)</f>
        <v/>
      </c>
      <c r="BB20" s="1863"/>
      <c r="BC20" s="1859" t="str">
        <f>MID(入力シート!$AT158,COLUMN(V$1)/2,1)</f>
        <v/>
      </c>
      <c r="BD20" s="1789"/>
      <c r="BE20" s="1859" t="str">
        <f>IF(入力シート!L18="","",IF(AND(入力シート!L158="",入力シート!Q158="",入力シート!W158=""),"",MID(入力シート!$AT158,COLUMN(X$1)/2,1)))</f>
        <v/>
      </c>
      <c r="BF20" s="1790"/>
      <c r="BI20" s="312"/>
      <c r="BJ20" s="312"/>
      <c r="BK20" s="312"/>
      <c r="BL20" s="312"/>
      <c r="BM20" s="312"/>
      <c r="BN20" s="306"/>
      <c r="BO20" s="306"/>
      <c r="BP20" s="306"/>
      <c r="BQ20" s="306"/>
      <c r="BR20" s="312"/>
    </row>
    <row r="21" spans="1:96" s="226" customFormat="1" ht="39.75" customHeight="1" thickTop="1">
      <c r="A21" s="1877"/>
      <c r="B21" s="1878"/>
      <c r="C21" s="1878"/>
      <c r="D21" s="1878"/>
      <c r="E21" s="1878"/>
      <c r="F21" s="1878"/>
      <c r="G21" s="1878"/>
      <c r="H21" s="1878"/>
      <c r="I21" s="1886" t="str">
        <f>入力シート!AT151</f>
        <v>□</v>
      </c>
      <c r="J21" s="1887"/>
      <c r="K21" s="1888" t="str">
        <f>様式３!K24</f>
        <v>他の事業所と併設していて室内の独立性は無し</v>
      </c>
      <c r="L21" s="1889"/>
      <c r="M21" s="1889"/>
      <c r="N21" s="1889"/>
      <c r="O21" s="1889"/>
      <c r="P21" s="1889"/>
      <c r="Q21" s="1889"/>
      <c r="R21" s="1889"/>
      <c r="S21" s="1889"/>
      <c r="T21" s="1889"/>
      <c r="U21" s="1889"/>
      <c r="V21" s="1889"/>
      <c r="W21" s="1889"/>
      <c r="X21" s="1889"/>
      <c r="Y21" s="1889"/>
      <c r="Z21" s="1889"/>
      <c r="AA21" s="1889"/>
      <c r="AB21" s="1889"/>
      <c r="AC21" s="1889"/>
      <c r="AD21" s="1889"/>
      <c r="AE21" s="1890"/>
      <c r="AF21" s="312"/>
      <c r="BI21" s="312"/>
      <c r="BJ21" s="312"/>
      <c r="BK21" s="312"/>
      <c r="BL21" s="312"/>
      <c r="BM21" s="312"/>
      <c r="BN21" s="306"/>
      <c r="BO21" s="306"/>
      <c r="BP21" s="306"/>
      <c r="BQ21" s="306"/>
    </row>
    <row r="22" spans="1:96" s="226" customFormat="1" ht="39.75" customHeight="1" thickBot="1">
      <c r="A22" s="1864" t="str">
        <f>様式３!A25</f>
        <v>看板・表札等
の有無</v>
      </c>
      <c r="B22" s="1865"/>
      <c r="C22" s="1865"/>
      <c r="D22" s="1865"/>
      <c r="E22" s="1865"/>
      <c r="F22" s="1865"/>
      <c r="G22" s="1865"/>
      <c r="H22" s="1865"/>
      <c r="I22" s="1866" t="str">
        <f>入力シート!AT152</f>
        <v>□</v>
      </c>
      <c r="J22" s="1867"/>
      <c r="K22" s="333" t="s">
        <v>290</v>
      </c>
      <c r="L22" s="334"/>
      <c r="M22" s="335"/>
      <c r="N22" s="1868" t="str">
        <f>入力シート!AU152</f>
        <v>□</v>
      </c>
      <c r="O22" s="1867"/>
      <c r="P22" s="336" t="s">
        <v>291</v>
      </c>
      <c r="Q22" s="334"/>
      <c r="R22" s="334"/>
      <c r="S22" s="334"/>
      <c r="T22" s="334"/>
      <c r="U22" s="337"/>
      <c r="V22" s="334"/>
      <c r="W22" s="334"/>
      <c r="X22" s="334"/>
      <c r="Y22" s="338"/>
      <c r="Z22" s="338"/>
      <c r="AA22" s="338"/>
      <c r="AB22" s="338"/>
      <c r="AC22" s="339"/>
      <c r="AD22" s="339"/>
      <c r="AE22" s="340"/>
      <c r="AF22" s="312"/>
      <c r="BI22" s="312"/>
      <c r="BJ22" s="312"/>
      <c r="BK22" s="312"/>
      <c r="BL22" s="312"/>
      <c r="BM22" s="312"/>
      <c r="BN22" s="306"/>
      <c r="BO22" s="306"/>
      <c r="BP22" s="306"/>
      <c r="BQ22" s="306"/>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row>
    <row r="23" spans="1:96" s="226" customFormat="1" ht="39.75" customHeight="1" thickTop="1">
      <c r="V23" s="329"/>
      <c r="W23" s="329"/>
      <c r="X23" s="312"/>
      <c r="Y23" s="312"/>
      <c r="Z23" s="312"/>
      <c r="AA23" s="312"/>
      <c r="AB23" s="312"/>
      <c r="AC23" s="312"/>
      <c r="AD23" s="312"/>
      <c r="AE23" s="312"/>
      <c r="AF23" s="312"/>
      <c r="AG23" s="312"/>
      <c r="AH23" s="341"/>
      <c r="AI23" s="341"/>
      <c r="AJ23" s="341"/>
      <c r="AK23" s="341"/>
      <c r="AL23" s="341"/>
      <c r="AX23" s="312"/>
      <c r="AY23" s="312"/>
      <c r="AZ23" s="312"/>
      <c r="BA23" s="312"/>
      <c r="BB23" s="312"/>
      <c r="BC23" s="312"/>
      <c r="BD23" s="312"/>
      <c r="BE23" s="312"/>
      <c r="BF23" s="312"/>
      <c r="BG23" s="312"/>
      <c r="BH23" s="312"/>
      <c r="BI23" s="312"/>
      <c r="BJ23" s="306"/>
      <c r="BK23" s="306"/>
      <c r="BL23" s="306"/>
      <c r="BM23" s="306"/>
      <c r="BN23" s="306"/>
      <c r="BO23" s="306"/>
      <c r="BP23" s="306"/>
      <c r="BQ23" s="306"/>
    </row>
    <row r="24" spans="1:96" s="320" customFormat="1" ht="34.5" customHeight="1">
      <c r="A24" s="1852" t="s">
        <v>591</v>
      </c>
      <c r="B24" s="1853"/>
      <c r="C24" s="1853"/>
      <c r="D24" s="1853"/>
      <c r="E24" s="1853"/>
      <c r="F24" s="1853"/>
      <c r="G24" s="1853"/>
      <c r="H24" s="1853"/>
      <c r="I24" s="1853"/>
      <c r="J24" s="1853"/>
      <c r="K24" s="1853"/>
      <c r="L24" s="1853"/>
      <c r="M24" s="1853"/>
      <c r="N24" s="1853"/>
      <c r="O24" s="1853"/>
      <c r="P24" s="1853"/>
      <c r="Q24" s="1853"/>
      <c r="R24" s="1853"/>
      <c r="S24" s="1853"/>
      <c r="T24" s="1853"/>
      <c r="U24" s="1853"/>
      <c r="V24" s="1853"/>
      <c r="W24" s="1853"/>
      <c r="X24" s="1853"/>
      <c r="Y24" s="1853"/>
      <c r="Z24" s="1853"/>
      <c r="AA24" s="1853"/>
      <c r="AB24" s="1853"/>
      <c r="AC24" s="1853"/>
      <c r="AD24" s="1853"/>
      <c r="AE24" s="1853"/>
      <c r="AF24" s="1853"/>
      <c r="AG24" s="1853"/>
      <c r="AH24" s="1853"/>
      <c r="AI24" s="1853"/>
      <c r="AJ24" s="1853"/>
      <c r="AK24" s="1853"/>
      <c r="AL24" s="1853"/>
      <c r="AM24" s="1853"/>
      <c r="AN24" s="1853"/>
      <c r="AO24" s="1853"/>
      <c r="AP24" s="1853"/>
      <c r="AQ24" s="1853"/>
      <c r="AR24" s="1853"/>
      <c r="AS24" s="1853"/>
      <c r="AT24" s="1854"/>
      <c r="AU24" s="1844" t="s">
        <v>509</v>
      </c>
      <c r="AV24" s="1792"/>
      <c r="AW24" s="1792"/>
      <c r="AX24" s="1792"/>
      <c r="AY24" s="1792"/>
      <c r="AZ24" s="1792"/>
      <c r="BA24" s="1792"/>
      <c r="BB24" s="1792"/>
      <c r="BC24" s="1792"/>
      <c r="BD24" s="1792"/>
      <c r="BE24" s="1792"/>
      <c r="BF24" s="1793"/>
      <c r="BG24" s="1929" t="str">
        <f>IF(A27="","",入力シート!AS102)</f>
        <v/>
      </c>
      <c r="BH24" s="1930"/>
      <c r="BJ24" s="306"/>
      <c r="BK24" s="306"/>
      <c r="BL24" s="306"/>
      <c r="BM24" s="306"/>
      <c r="BN24" s="306"/>
      <c r="BO24" s="306"/>
      <c r="BP24" s="306"/>
      <c r="BQ24" s="306"/>
    </row>
    <row r="25" spans="1:96" ht="25.15" customHeight="1">
      <c r="A25" s="1991" t="s">
        <v>758</v>
      </c>
      <c r="B25" s="1910"/>
      <c r="C25" s="1910"/>
      <c r="D25" s="1910"/>
      <c r="E25" s="1910"/>
      <c r="F25" s="1910"/>
      <c r="G25" s="1910"/>
      <c r="H25" s="1910"/>
      <c r="I25" s="1910"/>
      <c r="J25" s="1910"/>
      <c r="K25" s="1910"/>
      <c r="L25" s="1910"/>
      <c r="M25" s="1910"/>
      <c r="N25" s="1910"/>
      <c r="O25" s="1910"/>
      <c r="P25" s="1910"/>
      <c r="Q25" s="1910"/>
      <c r="R25" s="1910"/>
      <c r="S25" s="1910"/>
      <c r="T25" s="1910"/>
      <c r="U25" s="1910"/>
      <c r="V25" s="1910"/>
      <c r="W25" s="1910"/>
      <c r="X25" s="1910"/>
      <c r="Y25" s="1910"/>
      <c r="Z25" s="1910"/>
      <c r="AA25" s="1910"/>
      <c r="AB25" s="1910"/>
      <c r="AC25" s="1910"/>
      <c r="AD25" s="1910"/>
      <c r="AE25" s="1910"/>
      <c r="AF25" s="1910"/>
      <c r="AG25" s="1910"/>
      <c r="AH25" s="1910"/>
      <c r="AI25" s="1910"/>
      <c r="AJ25" s="1910"/>
      <c r="AK25" s="1910"/>
      <c r="AL25" s="1910"/>
      <c r="AM25" s="1910"/>
      <c r="AN25" s="1910"/>
      <c r="AO25" s="1910"/>
      <c r="AP25" s="1910"/>
      <c r="AQ25" s="1910"/>
      <c r="AR25" s="1910"/>
      <c r="AS25" s="1910"/>
      <c r="AT25" s="1910"/>
      <c r="AU25" s="1910"/>
      <c r="AV25" s="1910"/>
      <c r="AW25" s="1910"/>
      <c r="AX25" s="1910"/>
      <c r="AY25" s="1910"/>
      <c r="AZ25" s="1910"/>
      <c r="BA25" s="1910"/>
      <c r="BB25" s="1910"/>
      <c r="BC25" s="1910"/>
      <c r="BD25" s="1910"/>
      <c r="BE25" s="1910"/>
      <c r="BF25" s="1910"/>
      <c r="BG25" s="1910"/>
      <c r="BH25" s="1992"/>
      <c r="BJ25" s="306"/>
      <c r="BK25" s="306"/>
      <c r="BL25" s="306"/>
      <c r="BM25" s="306"/>
      <c r="BN25" s="306"/>
      <c r="BO25" s="306"/>
      <c r="BP25" s="306"/>
      <c r="BQ25" s="306"/>
    </row>
    <row r="26" spans="1:96" ht="25.15" customHeight="1" thickBot="1">
      <c r="A26" s="1960" t="s">
        <v>759</v>
      </c>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1"/>
      <c r="Y26" s="1961"/>
      <c r="Z26" s="1961"/>
      <c r="AA26" s="1961"/>
      <c r="AB26" s="1961"/>
      <c r="AC26" s="1961"/>
      <c r="AD26" s="1961"/>
      <c r="AE26" s="1961"/>
      <c r="AF26" s="1961"/>
      <c r="AG26" s="1961"/>
      <c r="AH26" s="1961"/>
      <c r="AI26" s="1961"/>
      <c r="AJ26" s="1961"/>
      <c r="AK26" s="1961"/>
      <c r="AL26" s="1961"/>
      <c r="AM26" s="1961"/>
      <c r="AN26" s="1961"/>
      <c r="AO26" s="1961"/>
      <c r="AP26" s="1961"/>
      <c r="AQ26" s="1961"/>
      <c r="AR26" s="1961"/>
      <c r="AS26" s="1961"/>
      <c r="AT26" s="1961"/>
      <c r="AU26" s="1961"/>
      <c r="AV26" s="1961"/>
      <c r="AW26" s="1961"/>
      <c r="AX26" s="1961"/>
      <c r="AY26" s="1961"/>
      <c r="AZ26" s="1961"/>
      <c r="BA26" s="1961"/>
      <c r="BB26" s="1961"/>
      <c r="BC26" s="1961"/>
      <c r="BD26" s="1961"/>
      <c r="BE26" s="1961"/>
      <c r="BF26" s="1961"/>
      <c r="BG26" s="1961"/>
      <c r="BH26" s="1962"/>
      <c r="BJ26" s="306"/>
      <c r="BK26" s="306"/>
      <c r="BL26" s="306"/>
      <c r="BM26" s="306"/>
      <c r="BN26" s="306"/>
      <c r="BO26" s="306"/>
      <c r="BP26" s="306"/>
      <c r="BQ26" s="306"/>
    </row>
    <row r="27" spans="1:96" ht="40.5" customHeight="1" thickTop="1" thickBot="1">
      <c r="A27" s="1787" t="str">
        <f>MID(入力シート!$AT$102,COLUMN(B$1)/2,1)</f>
        <v/>
      </c>
      <c r="B27" s="1789"/>
      <c r="C27" s="1789" t="str">
        <f>MID(入力シート!$AT$102,COLUMN(D$1)/2,1)</f>
        <v/>
      </c>
      <c r="D27" s="1789"/>
      <c r="E27" s="1789" t="str">
        <f>MID(入力シート!$AT$102,COLUMN(F$1)/2,1)</f>
        <v/>
      </c>
      <c r="F27" s="1789"/>
      <c r="G27" s="1789" t="str">
        <f>MID(入力シート!$AT$102,COLUMN(H$1)/2,1)</f>
        <v/>
      </c>
      <c r="H27" s="1789"/>
      <c r="I27" s="1789" t="str">
        <f>MID(入力シート!$AT$102,COLUMN(J$1)/2,1)</f>
        <v/>
      </c>
      <c r="J27" s="1789"/>
      <c r="K27" s="1789" t="str">
        <f>MID(入力シート!$AT$102,COLUMN(L$1)/2,1)</f>
        <v/>
      </c>
      <c r="L27" s="1789"/>
      <c r="M27" s="1789" t="str">
        <f>MID(入力シート!$AT$102,COLUMN(N$1)/2,1)</f>
        <v/>
      </c>
      <c r="N27" s="1789"/>
      <c r="O27" s="1789" t="str">
        <f>MID(入力シート!$AT$102,COLUMN(P$1)/2,1)</f>
        <v/>
      </c>
      <c r="P27" s="1789"/>
      <c r="Q27" s="1789" t="str">
        <f>MID(入力シート!$AT$102,COLUMN(R$1)/2,1)</f>
        <v/>
      </c>
      <c r="R27" s="1789"/>
      <c r="S27" s="1789" t="str">
        <f>MID(入力シート!$AT$102,COLUMN(T$1)/2,1)</f>
        <v/>
      </c>
      <c r="T27" s="1789"/>
      <c r="U27" s="1789" t="str">
        <f>MID(入力シート!$AT$102,COLUMN(V$1)/2,1)</f>
        <v/>
      </c>
      <c r="V27" s="1789"/>
      <c r="W27" s="1789" t="str">
        <f>MID(入力シート!$AT$102,COLUMN(X$1)/2,1)</f>
        <v/>
      </c>
      <c r="X27" s="1789"/>
      <c r="Y27" s="1789" t="str">
        <f>MID(入力シート!$AT$102,COLUMN(Z$1)/2,1)</f>
        <v/>
      </c>
      <c r="Z27" s="1789"/>
      <c r="AA27" s="1789" t="str">
        <f>MID(入力シート!$AT$102,COLUMN(AB$1)/2,1)</f>
        <v/>
      </c>
      <c r="AB27" s="1789"/>
      <c r="AC27" s="1789" t="str">
        <f>MID(入力シート!$AT$102,COLUMN(AD$1)/2,1)</f>
        <v/>
      </c>
      <c r="AD27" s="1789"/>
      <c r="AE27" s="1789" t="str">
        <f>MID(入力シート!$AT$102,COLUMN(AF$1)/2,1)</f>
        <v/>
      </c>
      <c r="AF27" s="1789"/>
      <c r="AG27" s="1789" t="str">
        <f>MID(入力シート!$AT$102,COLUMN(AH$1)/2,1)</f>
        <v/>
      </c>
      <c r="AH27" s="1789"/>
      <c r="AI27" s="1789" t="str">
        <f>MID(入力シート!$AT$102,COLUMN(AJ$1)/2,1)</f>
        <v/>
      </c>
      <c r="AJ27" s="1789"/>
      <c r="AK27" s="1789" t="str">
        <f>MID(入力シート!$AT$102,COLUMN(AL$1)/2,1)</f>
        <v/>
      </c>
      <c r="AL27" s="1789"/>
      <c r="AM27" s="1789" t="str">
        <f>MID(入力シート!$AT$102,COLUMN(AN$1)/2,1)</f>
        <v/>
      </c>
      <c r="AN27" s="1789"/>
      <c r="AO27" s="1789" t="str">
        <f>MID(入力シート!$AT$102,COLUMN(AP$1)/2,1)</f>
        <v/>
      </c>
      <c r="AP27" s="1789"/>
      <c r="AQ27" s="1789" t="str">
        <f>MID(入力シート!$AT$102,COLUMN(AR$1)/2,1)</f>
        <v/>
      </c>
      <c r="AR27" s="1789"/>
      <c r="AS27" s="1789" t="str">
        <f>MID(入力シート!$AT$102,COLUMN(AT$1)/2,1)</f>
        <v/>
      </c>
      <c r="AT27" s="1789"/>
      <c r="AU27" s="1789" t="str">
        <f>MID(入力シート!$AT$102,COLUMN(AV$1)/2,1)</f>
        <v/>
      </c>
      <c r="AV27" s="1789"/>
      <c r="AW27" s="1789" t="str">
        <f>MID(入力シート!$AT$102,COLUMN(AX$1)/2,1)</f>
        <v/>
      </c>
      <c r="AX27" s="1789"/>
      <c r="AY27" s="1789" t="str">
        <f>MID(入力シート!$AT$102,COLUMN(AZ$1)/2,1)</f>
        <v/>
      </c>
      <c r="AZ27" s="1789"/>
      <c r="BA27" s="1789" t="str">
        <f>MID(入力シート!$AT$102,COLUMN(BB$1)/2,1)</f>
        <v/>
      </c>
      <c r="BB27" s="1789"/>
      <c r="BC27" s="1789" t="str">
        <f>MID(入力シート!$AT$102,COLUMN(BD$1)/2,1)</f>
        <v/>
      </c>
      <c r="BD27" s="1789"/>
      <c r="BE27" s="1789" t="str">
        <f>MID(入力シート!$AT$102,COLUMN(BF$1)/2,1)</f>
        <v/>
      </c>
      <c r="BF27" s="1789"/>
      <c r="BG27" s="1789" t="str">
        <f>MID(入力シート!$AT$102,COLUMN(BH$1)/2,1)</f>
        <v/>
      </c>
      <c r="BH27" s="1790"/>
      <c r="BJ27" s="306"/>
      <c r="BK27" s="306"/>
      <c r="BL27" s="306"/>
      <c r="BM27" s="306"/>
      <c r="BN27" s="306"/>
      <c r="BO27" s="306"/>
      <c r="BP27" s="306"/>
      <c r="BQ27" s="306"/>
    </row>
    <row r="28" spans="1:96" s="320" customFormat="1" ht="39" customHeight="1" thickTop="1" thickBot="1">
      <c r="A28" s="344"/>
      <c r="C28" s="344"/>
      <c r="D28" s="345"/>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BA28" s="226"/>
      <c r="BB28" s="226"/>
      <c r="BC28" s="226"/>
      <c r="BD28" s="226"/>
      <c r="BE28" s="226"/>
      <c r="BF28" s="226"/>
      <c r="BG28" s="346"/>
      <c r="BH28" s="346"/>
      <c r="BI28" s="346"/>
      <c r="BJ28" s="306"/>
      <c r="BK28" s="306"/>
      <c r="BL28" s="306"/>
      <c r="BM28" s="306"/>
      <c r="BN28" s="306"/>
      <c r="BO28" s="306"/>
      <c r="BP28" s="306"/>
      <c r="BQ28" s="306"/>
    </row>
    <row r="29" spans="1:96" s="320" customFormat="1" ht="35.1" customHeight="1" thickTop="1">
      <c r="A29" s="1993" t="s">
        <v>592</v>
      </c>
      <c r="B29" s="1994"/>
      <c r="C29" s="1994"/>
      <c r="D29" s="1994"/>
      <c r="E29" s="1994"/>
      <c r="F29" s="1994"/>
      <c r="G29" s="1994"/>
      <c r="H29" s="1994"/>
      <c r="I29" s="1994"/>
      <c r="J29" s="1994"/>
      <c r="K29" s="1994"/>
      <c r="L29" s="1994"/>
      <c r="M29" s="1994"/>
      <c r="N29" s="1994"/>
      <c r="O29" s="1994"/>
      <c r="P29" s="1995"/>
      <c r="Q29" s="1844" t="s">
        <v>1215</v>
      </c>
      <c r="R29" s="1792"/>
      <c r="S29" s="1792"/>
      <c r="T29" s="1792"/>
      <c r="U29" s="1792"/>
      <c r="V29" s="1792"/>
      <c r="W29" s="1792"/>
      <c r="X29" s="1792"/>
      <c r="Y29" s="1792"/>
      <c r="Z29" s="1792"/>
      <c r="AA29" s="1792"/>
      <c r="AB29" s="1793"/>
      <c r="AC29" s="1929" t="str">
        <f>IF(A31="","",入力シート!AS105)</f>
        <v/>
      </c>
      <c r="AD29" s="1930"/>
      <c r="AE29" s="312"/>
      <c r="AF29" s="312"/>
      <c r="AG29" s="312"/>
      <c r="AH29" s="312"/>
      <c r="AI29" s="312"/>
      <c r="AJ29" s="312"/>
      <c r="AK29" s="312"/>
      <c r="AL29" s="349"/>
      <c r="AM29" s="226"/>
      <c r="BA29" s="226"/>
      <c r="BB29" s="226"/>
      <c r="BC29" s="226"/>
      <c r="BD29" s="226"/>
      <c r="BE29" s="350"/>
      <c r="BF29" s="350"/>
      <c r="BG29" s="350"/>
      <c r="BJ29" s="306"/>
      <c r="BK29" s="306"/>
      <c r="BL29" s="306"/>
      <c r="BM29" s="306"/>
      <c r="BN29" s="306"/>
      <c r="BO29" s="306"/>
      <c r="BP29" s="306"/>
      <c r="BQ29" s="306"/>
    </row>
    <row r="30" spans="1:96" ht="39" customHeight="1" thickBot="1">
      <c r="A30" s="1988" t="s">
        <v>515</v>
      </c>
      <c r="B30" s="1989"/>
      <c r="C30" s="1989"/>
      <c r="D30" s="1989"/>
      <c r="E30" s="1989"/>
      <c r="F30" s="1989"/>
      <c r="G30" s="1989"/>
      <c r="H30" s="1989"/>
      <c r="I30" s="1989"/>
      <c r="J30" s="1989"/>
      <c r="K30" s="1989"/>
      <c r="L30" s="1989"/>
      <c r="M30" s="1989"/>
      <c r="N30" s="1989"/>
      <c r="O30" s="1989"/>
      <c r="P30" s="1989"/>
      <c r="Q30" s="1989"/>
      <c r="R30" s="1989"/>
      <c r="S30" s="1989"/>
      <c r="T30" s="1989"/>
      <c r="U30" s="1989"/>
      <c r="V30" s="1989"/>
      <c r="W30" s="1989"/>
      <c r="X30" s="1989"/>
      <c r="Y30" s="1989"/>
      <c r="Z30" s="1989"/>
      <c r="AA30" s="1989"/>
      <c r="AB30" s="1989"/>
      <c r="AC30" s="1989"/>
      <c r="AD30" s="1990"/>
      <c r="AL30" s="349"/>
      <c r="AM30" s="226"/>
      <c r="AN30" s="320"/>
      <c r="AO30" s="320"/>
      <c r="AP30" s="320"/>
      <c r="AQ30" s="320"/>
      <c r="AR30" s="320"/>
      <c r="AS30" s="320"/>
      <c r="AT30" s="320"/>
      <c r="AU30" s="320"/>
      <c r="AV30" s="320"/>
      <c r="AW30" s="320"/>
      <c r="AX30" s="320"/>
      <c r="AY30" s="320"/>
      <c r="AZ30" s="320"/>
      <c r="BA30" s="226"/>
      <c r="BB30" s="226"/>
      <c r="BC30" s="226"/>
      <c r="BD30" s="226"/>
      <c r="BE30" s="350"/>
      <c r="BF30" s="350"/>
      <c r="BG30" s="350"/>
      <c r="BJ30" s="306"/>
      <c r="BK30" s="306"/>
      <c r="BL30" s="306"/>
      <c r="BM30" s="306"/>
      <c r="BN30" s="306"/>
      <c r="BO30" s="306"/>
      <c r="BP30" s="306"/>
      <c r="BQ30" s="306"/>
    </row>
    <row r="31" spans="1:96" ht="41.1" customHeight="1" thickTop="1" thickBot="1">
      <c r="A31" s="1787" t="str">
        <f>MID(入力シート!$AT$105,COLUMN(B$1)/2,1)</f>
        <v/>
      </c>
      <c r="B31" s="1788"/>
      <c r="C31" s="1789" t="str">
        <f>MID(入力シート!$AT$105,COLUMN(D$1)/2,1)</f>
        <v/>
      </c>
      <c r="D31" s="1789"/>
      <c r="E31" s="1789" t="str">
        <f>MID(入力シート!$AT$105,COLUMN(F$1)/2,1)</f>
        <v/>
      </c>
      <c r="F31" s="1789"/>
      <c r="G31" s="1789" t="str">
        <f>MID(入力シート!$AT$105,COLUMN(H$1)/2,1)</f>
        <v/>
      </c>
      <c r="H31" s="1789"/>
      <c r="I31" s="1789" t="str">
        <f>MID(入力シート!$AT$105,COLUMN(J$1)/2,1)</f>
        <v/>
      </c>
      <c r="J31" s="1789"/>
      <c r="K31" s="1789" t="str">
        <f>MID(入力シート!$AT$105,COLUMN(L$1)/2,1)</f>
        <v/>
      </c>
      <c r="L31" s="1789"/>
      <c r="M31" s="1789" t="str">
        <f>MID(入力シート!$AT$105,COLUMN(N$1)/2,1)</f>
        <v/>
      </c>
      <c r="N31" s="1789"/>
      <c r="O31" s="1789" t="str">
        <f>MID(入力シート!$AT$105,COLUMN(P$1)/2,1)</f>
        <v/>
      </c>
      <c r="P31" s="1789"/>
      <c r="Q31" s="1789" t="str">
        <f>MID(入力シート!$AT$105,COLUMN(R$1)/2,1)</f>
        <v/>
      </c>
      <c r="R31" s="1789"/>
      <c r="S31" s="1789" t="str">
        <f>MID(入力シート!$AT$105,COLUMN(T$1)/2,1)</f>
        <v/>
      </c>
      <c r="T31" s="1789"/>
      <c r="U31" s="1789" t="str">
        <f>MID(入力シート!$AT$105,COLUMN(V$1)/2,1)</f>
        <v/>
      </c>
      <c r="V31" s="1789"/>
      <c r="W31" s="1789" t="str">
        <f>MID(入力シート!$AT$105,COLUMN(X$1)/2,1)</f>
        <v/>
      </c>
      <c r="X31" s="1789"/>
      <c r="Y31" s="1789" t="str">
        <f>MID(入力シート!$AT$105,COLUMN(Z$1)/2,1)</f>
        <v/>
      </c>
      <c r="Z31" s="1789"/>
      <c r="AA31" s="1789" t="str">
        <f>MID(入力シート!$AT$105,COLUMN(AB$1)/2,1)</f>
        <v/>
      </c>
      <c r="AB31" s="1789"/>
      <c r="AC31" s="1789" t="str">
        <f>MID(入力シート!$AT$105,COLUMN(AD$1)/2,1)</f>
        <v/>
      </c>
      <c r="AD31" s="1790"/>
      <c r="AL31" s="349"/>
      <c r="AM31" s="226"/>
      <c r="AN31" s="320"/>
      <c r="AO31" s="320"/>
      <c r="AP31" s="320"/>
      <c r="AQ31" s="320"/>
      <c r="AR31" s="320"/>
      <c r="AS31" s="320"/>
      <c r="AT31" s="320"/>
      <c r="AU31" s="320"/>
      <c r="AV31" s="320"/>
      <c r="AW31" s="320"/>
      <c r="AX31" s="320"/>
      <c r="AY31" s="320"/>
      <c r="AZ31" s="320"/>
      <c r="BA31" s="226"/>
      <c r="BB31" s="226"/>
      <c r="BC31" s="226"/>
      <c r="BD31" s="226"/>
      <c r="BE31" s="350"/>
      <c r="BF31" s="350"/>
      <c r="BG31" s="350"/>
      <c r="BJ31" s="306"/>
      <c r="BK31" s="306"/>
      <c r="BL31" s="306"/>
      <c r="BM31" s="306"/>
      <c r="BN31" s="306"/>
      <c r="BO31" s="306"/>
      <c r="BP31" s="306"/>
      <c r="BQ31" s="306"/>
    </row>
    <row r="32" spans="1:96" s="329" customFormat="1" ht="39" customHeight="1" thickTop="1" thickBot="1">
      <c r="A32" s="349"/>
      <c r="B32" s="349"/>
      <c r="C32" s="349"/>
      <c r="D32" s="349"/>
      <c r="E32" s="349"/>
      <c r="F32" s="349"/>
      <c r="G32" s="349"/>
      <c r="H32" s="349"/>
      <c r="I32" s="349"/>
      <c r="J32" s="349"/>
      <c r="K32" s="349"/>
      <c r="L32" s="349"/>
      <c r="M32" s="349"/>
      <c r="N32" s="349"/>
      <c r="O32" s="344"/>
      <c r="Y32" s="318"/>
      <c r="AA32" s="350"/>
      <c r="AB32" s="350"/>
      <c r="AC32" s="350"/>
      <c r="AD32" s="350"/>
      <c r="AI32" s="351"/>
      <c r="AJ32" s="352"/>
      <c r="AK32" s="352"/>
      <c r="AL32" s="320"/>
      <c r="AM32" s="320"/>
      <c r="AN32" s="320"/>
      <c r="AO32" s="320"/>
      <c r="AP32" s="320"/>
      <c r="AQ32" s="320"/>
      <c r="AR32" s="320"/>
      <c r="AS32" s="320"/>
      <c r="AT32" s="320"/>
      <c r="AU32" s="320"/>
      <c r="AV32" s="361"/>
      <c r="AW32" s="353"/>
      <c r="AX32" s="353"/>
      <c r="AY32" s="353"/>
      <c r="AZ32" s="353"/>
      <c r="BA32" s="353"/>
      <c r="BB32" s="353"/>
      <c r="BC32" s="353"/>
      <c r="BD32" s="353"/>
      <c r="BE32" s="353"/>
      <c r="BF32" s="353"/>
      <c r="BJ32" s="306"/>
      <c r="BK32" s="306"/>
      <c r="BL32" s="306"/>
      <c r="BM32" s="306"/>
      <c r="BN32" s="306"/>
      <c r="BO32" s="306"/>
      <c r="BP32" s="306"/>
      <c r="BQ32" s="306"/>
    </row>
    <row r="33" spans="1:69" s="329" customFormat="1" ht="35.1" customHeight="1" thickTop="1">
      <c r="A33" s="1986" t="s">
        <v>593</v>
      </c>
      <c r="B33" s="1987"/>
      <c r="C33" s="1987"/>
      <c r="D33" s="1987"/>
      <c r="E33" s="1987"/>
      <c r="F33" s="1987"/>
      <c r="G33" s="1987"/>
      <c r="H33" s="1987"/>
      <c r="I33" s="1987"/>
      <c r="J33" s="1987"/>
      <c r="K33" s="1987"/>
      <c r="L33" s="1987"/>
      <c r="M33" s="1791" t="s">
        <v>1216</v>
      </c>
      <c r="N33" s="1792"/>
      <c r="O33" s="1792"/>
      <c r="P33" s="1792"/>
      <c r="Q33" s="1792"/>
      <c r="R33" s="1793"/>
      <c r="S33" s="1929" t="str">
        <f>IF(A35="","",入力シート!AS108)</f>
        <v/>
      </c>
      <c r="T33" s="1930"/>
      <c r="U33" s="352"/>
      <c r="V33" s="352"/>
      <c r="W33" s="352"/>
      <c r="X33" s="352"/>
      <c r="Y33" s="352"/>
      <c r="Z33" s="352"/>
      <c r="AA33" s="352"/>
      <c r="AB33" s="352"/>
      <c r="AC33" s="352"/>
      <c r="AD33" s="352"/>
      <c r="AE33" s="352"/>
      <c r="AF33" s="352"/>
      <c r="AG33" s="352"/>
      <c r="AH33" s="352"/>
      <c r="AI33" s="352"/>
      <c r="AJ33" s="352"/>
      <c r="AK33" s="349"/>
      <c r="AL33" s="320"/>
      <c r="AM33" s="320"/>
      <c r="AN33" s="320"/>
      <c r="AO33" s="320"/>
      <c r="AP33" s="320"/>
      <c r="AQ33" s="320"/>
      <c r="AR33" s="320"/>
      <c r="AS33" s="320"/>
      <c r="AT33" s="320"/>
      <c r="AU33" s="320"/>
      <c r="AV33" s="349"/>
      <c r="AW33" s="349"/>
      <c r="AY33" s="351"/>
      <c r="AZ33" s="350"/>
      <c r="BA33" s="350"/>
      <c r="BB33" s="350"/>
      <c r="BC33" s="350"/>
      <c r="BD33" s="350"/>
      <c r="BE33" s="350"/>
      <c r="BF33" s="350"/>
      <c r="BG33" s="350"/>
      <c r="BJ33" s="306"/>
      <c r="BK33" s="306"/>
      <c r="BL33" s="306"/>
      <c r="BM33" s="306"/>
      <c r="BN33" s="306"/>
      <c r="BO33" s="306"/>
      <c r="BP33" s="306"/>
      <c r="BQ33" s="306"/>
    </row>
    <row r="34" spans="1:69" s="329" customFormat="1" ht="39.950000000000003" customHeight="1" thickBot="1">
      <c r="A34" s="1809" t="s">
        <v>757</v>
      </c>
      <c r="B34" s="1810"/>
      <c r="C34" s="1810"/>
      <c r="D34" s="1810"/>
      <c r="E34" s="1810"/>
      <c r="F34" s="1810"/>
      <c r="G34" s="1810"/>
      <c r="H34" s="1810"/>
      <c r="I34" s="1810"/>
      <c r="J34" s="1810"/>
      <c r="K34" s="1810"/>
      <c r="L34" s="1839" t="s">
        <v>754</v>
      </c>
      <c r="M34" s="1839"/>
      <c r="N34" s="1839"/>
      <c r="O34" s="1839"/>
      <c r="P34" s="1839"/>
      <c r="Q34" s="1839"/>
      <c r="R34" s="1839"/>
      <c r="S34" s="1839"/>
      <c r="T34" s="1840"/>
      <c r="U34" s="352"/>
      <c r="V34" s="352"/>
      <c r="W34" s="352"/>
      <c r="X34" s="352"/>
      <c r="Y34" s="352"/>
      <c r="Z34" s="352"/>
      <c r="AA34" s="352"/>
      <c r="AB34" s="352"/>
      <c r="AC34" s="352"/>
      <c r="AD34" s="352"/>
      <c r="AE34" s="352"/>
      <c r="AF34" s="352"/>
      <c r="AG34" s="352"/>
      <c r="AH34" s="352"/>
      <c r="AI34" s="352"/>
      <c r="AJ34" s="352"/>
      <c r="AK34" s="349"/>
      <c r="AL34" s="320"/>
      <c r="AM34" s="320"/>
      <c r="AN34" s="320"/>
      <c r="AO34" s="320"/>
      <c r="AP34" s="320"/>
      <c r="AQ34" s="320"/>
      <c r="AR34" s="320"/>
      <c r="AS34" s="320"/>
      <c r="AT34" s="320"/>
      <c r="AU34" s="320"/>
      <c r="AV34" s="349"/>
      <c r="AW34" s="349"/>
      <c r="AY34" s="351"/>
      <c r="AZ34" s="350"/>
      <c r="BA34" s="350"/>
      <c r="BB34" s="350"/>
      <c r="BC34" s="350"/>
      <c r="BD34" s="350"/>
      <c r="BE34" s="350"/>
      <c r="BF34" s="350"/>
      <c r="BG34" s="350"/>
      <c r="BJ34" s="306"/>
      <c r="BK34" s="306"/>
      <c r="BL34" s="306"/>
      <c r="BM34" s="306"/>
      <c r="BN34" s="306"/>
      <c r="BO34" s="306"/>
      <c r="BP34" s="306"/>
      <c r="BQ34" s="306"/>
    </row>
    <row r="35" spans="1:69" s="329" customFormat="1" ht="39.950000000000003" customHeight="1" thickTop="1" thickBot="1">
      <c r="A35" s="1787" t="str">
        <f>MID(入力シート!$AT$108,COLUMN(B$1)/2,1)</f>
        <v/>
      </c>
      <c r="B35" s="1788"/>
      <c r="C35" s="1789" t="str">
        <f>MID(入力シート!$AT$108,COLUMN(D$1)/2,1)</f>
        <v/>
      </c>
      <c r="D35" s="1789"/>
      <c r="E35" s="1789" t="str">
        <f>MID(入力シート!$AT$108,COLUMN(F$1)/2,1)</f>
        <v/>
      </c>
      <c r="F35" s="1789"/>
      <c r="G35" s="1789" t="str">
        <f>MID(入力シート!$AT$108,COLUMN(H$1)/2,1)</f>
        <v/>
      </c>
      <c r="H35" s="1789"/>
      <c r="I35" s="1789" t="str">
        <f>MID(入力シート!$AT$108,COLUMN(J$1)/2,1)</f>
        <v/>
      </c>
      <c r="J35" s="1789"/>
      <c r="K35" s="1789" t="str">
        <f>MID(入力シート!$AT$108,COLUMN(L$1)/2,1)</f>
        <v/>
      </c>
      <c r="L35" s="1789"/>
      <c r="M35" s="1789" t="str">
        <f>MID(入力シート!$AT$108,COLUMN(N$1)/2,1)</f>
        <v/>
      </c>
      <c r="N35" s="1789"/>
      <c r="O35" s="1789" t="str">
        <f>MID(入力シート!$AT$108,COLUMN(P$1)/2,1)</f>
        <v/>
      </c>
      <c r="P35" s="1789"/>
      <c r="Q35" s="1789" t="str">
        <f>MID(入力シート!$AT$108,COLUMN(R$1)/2,1)</f>
        <v/>
      </c>
      <c r="R35" s="1789"/>
      <c r="S35" s="1789" t="str">
        <f>MID(入力シート!$AT$108,COLUMN(T$1)/2,1)</f>
        <v/>
      </c>
      <c r="T35" s="1790"/>
      <c r="U35" s="352"/>
      <c r="V35" s="352"/>
      <c r="W35" s="352"/>
      <c r="X35" s="352"/>
      <c r="Y35" s="352"/>
      <c r="Z35" s="352"/>
      <c r="AA35" s="352"/>
      <c r="AB35" s="352"/>
      <c r="AC35" s="352"/>
      <c r="AD35" s="352"/>
      <c r="AE35" s="352"/>
      <c r="AF35" s="352"/>
      <c r="AG35" s="352"/>
      <c r="AH35" s="352"/>
      <c r="AI35" s="352"/>
      <c r="AJ35" s="352"/>
      <c r="AK35" s="312"/>
      <c r="AL35" s="320"/>
      <c r="AM35" s="320"/>
      <c r="AN35" s="320"/>
      <c r="AO35" s="320"/>
      <c r="AP35" s="320"/>
      <c r="AQ35" s="320"/>
      <c r="AR35" s="320"/>
      <c r="AS35" s="320"/>
      <c r="AT35" s="320"/>
      <c r="AU35" s="320"/>
      <c r="AV35" s="349"/>
      <c r="AW35" s="349"/>
      <c r="AY35" s="351"/>
      <c r="AZ35" s="350"/>
      <c r="BA35" s="350"/>
      <c r="BB35" s="350"/>
      <c r="BC35" s="350"/>
      <c r="BD35" s="350"/>
      <c r="BE35" s="350"/>
      <c r="BF35" s="350"/>
      <c r="BG35" s="350"/>
      <c r="BJ35" s="306"/>
      <c r="BK35" s="306"/>
      <c r="BL35" s="306"/>
      <c r="BM35" s="306"/>
      <c r="BN35" s="306"/>
      <c r="BO35" s="306"/>
      <c r="BP35" s="306"/>
      <c r="BQ35" s="306"/>
    </row>
    <row r="36" spans="1:69" s="329" customFormat="1" ht="39" customHeight="1" thickTop="1">
      <c r="A36" s="344"/>
      <c r="K36" s="344"/>
      <c r="O36" s="344"/>
      <c r="Y36" s="318"/>
      <c r="AA36" s="350"/>
      <c r="AB36" s="350"/>
      <c r="AC36" s="350"/>
      <c r="AD36" s="350"/>
      <c r="AI36" s="351"/>
      <c r="AJ36" s="352"/>
      <c r="AK36" s="352"/>
      <c r="AL36" s="320"/>
      <c r="AM36" s="320"/>
      <c r="AN36" s="320"/>
      <c r="AO36" s="320"/>
      <c r="AP36" s="320"/>
      <c r="AQ36" s="320"/>
      <c r="AR36" s="320"/>
      <c r="AS36" s="320"/>
      <c r="AT36" s="320"/>
      <c r="AU36" s="320"/>
      <c r="AV36" s="361"/>
      <c r="AW36" s="353"/>
      <c r="AX36" s="353"/>
      <c r="AY36" s="353"/>
      <c r="AZ36" s="353"/>
      <c r="BA36" s="353"/>
      <c r="BB36" s="353"/>
      <c r="BC36" s="353"/>
      <c r="BD36" s="353"/>
      <c r="BE36" s="353"/>
      <c r="BF36" s="353"/>
      <c r="BJ36" s="306"/>
      <c r="BK36" s="306"/>
      <c r="BL36" s="306"/>
      <c r="BM36" s="306"/>
      <c r="BN36" s="306"/>
      <c r="BO36" s="306"/>
      <c r="BP36" s="306"/>
      <c r="BQ36" s="306"/>
    </row>
    <row r="37" spans="1:69" ht="35.1" customHeight="1">
      <c r="A37" s="1971" t="s">
        <v>594</v>
      </c>
      <c r="B37" s="1972"/>
      <c r="C37" s="1972"/>
      <c r="D37" s="1972"/>
      <c r="E37" s="1972"/>
      <c r="F37" s="1972"/>
      <c r="G37" s="1972"/>
      <c r="H37" s="1972"/>
      <c r="I37" s="1972"/>
      <c r="J37" s="1972"/>
      <c r="K37" s="1972"/>
      <c r="L37" s="1972"/>
      <c r="M37" s="1972"/>
      <c r="N37" s="1972"/>
      <c r="O37" s="1972"/>
      <c r="P37" s="1972"/>
      <c r="Q37" s="1972"/>
      <c r="R37" s="1972"/>
      <c r="S37" s="1972"/>
      <c r="T37" s="1972"/>
      <c r="U37" s="1972"/>
      <c r="V37" s="1972"/>
      <c r="W37" s="1972"/>
      <c r="X37" s="1972"/>
      <c r="Y37" s="1972"/>
      <c r="Z37" s="1972"/>
      <c r="AA37" s="1972"/>
      <c r="AB37" s="1972"/>
      <c r="AC37" s="1972"/>
      <c r="AD37" s="1972"/>
      <c r="AE37" s="1972"/>
      <c r="AF37" s="1972"/>
      <c r="AG37" s="1972"/>
      <c r="AH37" s="1972"/>
      <c r="AI37" s="1972"/>
      <c r="AJ37" s="1972"/>
      <c r="AK37" s="1972"/>
      <c r="AL37" s="1972"/>
      <c r="AM37" s="1972"/>
      <c r="AN37" s="1972"/>
      <c r="AO37" s="1972"/>
      <c r="AP37" s="1972"/>
      <c r="AQ37" s="1972"/>
      <c r="AR37" s="1972"/>
      <c r="AS37" s="1972"/>
      <c r="AT37" s="1972"/>
      <c r="AU37" s="1972"/>
      <c r="AV37" s="1973"/>
      <c r="AW37" s="353"/>
      <c r="AX37" s="353"/>
      <c r="AY37" s="353"/>
    </row>
    <row r="38" spans="1:69" ht="39.75" customHeight="1" thickBot="1">
      <c r="A38" s="1974" t="s">
        <v>505</v>
      </c>
      <c r="B38" s="1975"/>
      <c r="C38" s="1975"/>
      <c r="D38" s="1975"/>
      <c r="E38" s="1975"/>
      <c r="F38" s="1975"/>
      <c r="G38" s="1975"/>
      <c r="H38" s="1975"/>
      <c r="I38" s="1975"/>
      <c r="J38" s="1975"/>
      <c r="K38" s="1975"/>
      <c r="L38" s="1975"/>
      <c r="M38" s="1975"/>
      <c r="N38" s="1975"/>
      <c r="O38" s="1975"/>
      <c r="P38" s="1975"/>
      <c r="Q38" s="1975"/>
      <c r="R38" s="1975"/>
      <c r="S38" s="1975"/>
      <c r="T38" s="1975"/>
      <c r="U38" s="1975"/>
      <c r="V38" s="1975"/>
      <c r="W38" s="1975"/>
      <c r="X38" s="1975"/>
      <c r="Y38" s="1975"/>
      <c r="Z38" s="1975"/>
      <c r="AA38" s="1975"/>
      <c r="AB38" s="1975"/>
      <c r="AC38" s="1975"/>
      <c r="AD38" s="1975"/>
      <c r="AE38" s="1975"/>
      <c r="AF38" s="1975"/>
      <c r="AG38" s="1975"/>
      <c r="AH38" s="1975"/>
      <c r="AI38" s="1975"/>
      <c r="AJ38" s="1975"/>
      <c r="AK38" s="1975"/>
      <c r="AL38" s="1975"/>
      <c r="AM38" s="1975"/>
      <c r="AN38" s="1975"/>
      <c r="AO38" s="1975"/>
      <c r="AP38" s="1975"/>
      <c r="AQ38" s="1975"/>
      <c r="AR38" s="1975"/>
      <c r="AS38" s="1975"/>
      <c r="AT38" s="1975"/>
      <c r="AU38" s="1975"/>
      <c r="AV38" s="1976"/>
      <c r="AW38" s="353"/>
      <c r="AX38" s="353"/>
      <c r="AY38" s="1977" t="s">
        <v>15</v>
      </c>
      <c r="AZ38" s="1978"/>
      <c r="BA38" s="1978"/>
      <c r="BB38" s="1978"/>
      <c r="BC38" s="1978"/>
      <c r="BD38" s="1978"/>
      <c r="BE38" s="1978"/>
      <c r="BF38" s="1978"/>
      <c r="BG38" s="1979"/>
      <c r="BH38" s="1980"/>
    </row>
    <row r="39" spans="1:69" ht="39" customHeight="1" thickTop="1" thickBot="1">
      <c r="A39" s="1819" t="str">
        <f>入力シート!L161</f>
        <v/>
      </c>
      <c r="B39" s="1981"/>
      <c r="C39" s="1981"/>
      <c r="D39" s="1981"/>
      <c r="E39" s="1981"/>
      <c r="F39" s="1981"/>
      <c r="G39" s="1981"/>
      <c r="H39" s="1981"/>
      <c r="I39" s="1981"/>
      <c r="J39" s="1981"/>
      <c r="K39" s="1981"/>
      <c r="L39" s="1981"/>
      <c r="M39" s="1981"/>
      <c r="N39" s="1981"/>
      <c r="O39" s="1981"/>
      <c r="P39" s="1981"/>
      <c r="Q39" s="1981"/>
      <c r="R39" s="1981"/>
      <c r="S39" s="1981"/>
      <c r="T39" s="1981"/>
      <c r="U39" s="1981"/>
      <c r="V39" s="1981"/>
      <c r="W39" s="1981"/>
      <c r="X39" s="1981"/>
      <c r="Y39" s="1981"/>
      <c r="Z39" s="1981"/>
      <c r="AA39" s="1981"/>
      <c r="AB39" s="1981"/>
      <c r="AC39" s="1981"/>
      <c r="AD39" s="1981"/>
      <c r="AE39" s="1981"/>
      <c r="AF39" s="1981"/>
      <c r="AG39" s="1981"/>
      <c r="AH39" s="1981"/>
      <c r="AI39" s="1981"/>
      <c r="AJ39" s="1981"/>
      <c r="AK39" s="1981"/>
      <c r="AL39" s="1981"/>
      <c r="AM39" s="1981"/>
      <c r="AN39" s="1981"/>
      <c r="AO39" s="1981"/>
      <c r="AP39" s="1981"/>
      <c r="AQ39" s="1981"/>
      <c r="AR39" s="1981"/>
      <c r="AS39" s="1981"/>
      <c r="AT39" s="1981"/>
      <c r="AU39" s="1981"/>
      <c r="AV39" s="1982"/>
      <c r="AW39" s="353"/>
      <c r="AX39" s="353"/>
      <c r="AY39" s="1963" t="s">
        <v>525</v>
      </c>
      <c r="AZ39" s="1964"/>
      <c r="BA39" s="1967" t="s">
        <v>1319</v>
      </c>
      <c r="BB39" s="1968"/>
      <c r="BC39" s="1968"/>
      <c r="BD39" s="1968"/>
      <c r="BE39" s="1968"/>
      <c r="BF39" s="1968"/>
      <c r="BG39" s="1968"/>
      <c r="BH39" s="1969"/>
    </row>
    <row r="40" spans="1:69" ht="39.75" customHeight="1" thickBot="1">
      <c r="A40" s="1983"/>
      <c r="B40" s="1984"/>
      <c r="C40" s="1984"/>
      <c r="D40" s="1984"/>
      <c r="E40" s="1984"/>
      <c r="F40" s="1984"/>
      <c r="G40" s="1984"/>
      <c r="H40" s="1984"/>
      <c r="I40" s="1984"/>
      <c r="J40" s="1984"/>
      <c r="K40" s="1984"/>
      <c r="L40" s="1984"/>
      <c r="M40" s="1984"/>
      <c r="N40" s="1984"/>
      <c r="O40" s="1984"/>
      <c r="P40" s="1984"/>
      <c r="Q40" s="1984"/>
      <c r="R40" s="1984"/>
      <c r="S40" s="1984"/>
      <c r="T40" s="1984"/>
      <c r="U40" s="1984"/>
      <c r="V40" s="1984"/>
      <c r="W40" s="1984"/>
      <c r="X40" s="1984"/>
      <c r="Y40" s="1984"/>
      <c r="Z40" s="1984"/>
      <c r="AA40" s="1984"/>
      <c r="AB40" s="1984"/>
      <c r="AC40" s="1984"/>
      <c r="AD40" s="1984"/>
      <c r="AE40" s="1984"/>
      <c r="AF40" s="1984"/>
      <c r="AG40" s="1984"/>
      <c r="AH40" s="1984"/>
      <c r="AI40" s="1984"/>
      <c r="AJ40" s="1984"/>
      <c r="AK40" s="1984"/>
      <c r="AL40" s="1984"/>
      <c r="AM40" s="1984"/>
      <c r="AN40" s="1984"/>
      <c r="AO40" s="1984"/>
      <c r="AP40" s="1984"/>
      <c r="AQ40" s="1984"/>
      <c r="AR40" s="1984"/>
      <c r="AS40" s="1984"/>
      <c r="AT40" s="1984"/>
      <c r="AU40" s="1984"/>
      <c r="AV40" s="1985"/>
      <c r="AW40" s="353"/>
      <c r="AX40" s="353"/>
      <c r="AY40" s="1965"/>
      <c r="AZ40" s="1966"/>
      <c r="BA40" s="1806"/>
      <c r="BB40" s="1800"/>
      <c r="BC40" s="1800"/>
      <c r="BD40" s="1800"/>
      <c r="BE40" s="1800"/>
      <c r="BF40" s="1800"/>
      <c r="BG40" s="1805"/>
      <c r="BH40" s="1970"/>
      <c r="BL40" s="362"/>
      <c r="BM40" s="362"/>
      <c r="BN40" s="362"/>
    </row>
    <row r="41" spans="1:69" ht="19.899999999999999" customHeight="1" thickTop="1"/>
    <row r="42" spans="1:69" ht="19.899999999999999" customHeight="1"/>
  </sheetData>
  <sheetProtection algorithmName="SHA-512" hashValue="0A+dVCRaQsOAjydP41fyiPXGgf5ctPzSX9zEBxMku47rzfMn3V71T4lC+H3OrRHz8SPKbG9BoKvS8a3tJkP3XA==" saltValue="mLuwC3yVK/1qHX6saF/nyg==" spinCount="100000" sheet="1" selectLockedCells="1" selectUnlockedCells="1"/>
  <mergeCells count="179">
    <mergeCell ref="AI19:BF19"/>
    <mergeCell ref="M1:AV1"/>
    <mergeCell ref="A2:BH3"/>
    <mergeCell ref="A5:O5"/>
    <mergeCell ref="A6:B6"/>
    <mergeCell ref="C6:D6"/>
    <mergeCell ref="E6:F6"/>
    <mergeCell ref="H6:I6"/>
    <mergeCell ref="J6:K6"/>
    <mergeCell ref="L6:M6"/>
    <mergeCell ref="N6:O6"/>
    <mergeCell ref="A11:B11"/>
    <mergeCell ref="C11:D11"/>
    <mergeCell ref="E11:F11"/>
    <mergeCell ref="G11:H11"/>
    <mergeCell ref="I11:J11"/>
    <mergeCell ref="K11:L11"/>
    <mergeCell ref="A8:AT8"/>
    <mergeCell ref="AU8:BF8"/>
    <mergeCell ref="BG8:BH8"/>
    <mergeCell ref="A9:BH9"/>
    <mergeCell ref="A10:BH10"/>
    <mergeCell ref="BE11:BF11"/>
    <mergeCell ref="A18:AE18"/>
    <mergeCell ref="A17:AE17"/>
    <mergeCell ref="BG11:BH11"/>
    <mergeCell ref="AK11:AL11"/>
    <mergeCell ref="AM11:AN11"/>
    <mergeCell ref="AO11:AP11"/>
    <mergeCell ref="AQ11:AR11"/>
    <mergeCell ref="AS11:AT11"/>
    <mergeCell ref="AU11:AV11"/>
    <mergeCell ref="Y11:Z11"/>
    <mergeCell ref="AA11:AB11"/>
    <mergeCell ref="AC11:AD11"/>
    <mergeCell ref="AE11:AF11"/>
    <mergeCell ref="AG11:AH11"/>
    <mergeCell ref="BC11:BD11"/>
    <mergeCell ref="AW11:AX11"/>
    <mergeCell ref="AY11:AZ11"/>
    <mergeCell ref="BA11:BB11"/>
    <mergeCell ref="AI15:BF15"/>
    <mergeCell ref="AI18:BF18"/>
    <mergeCell ref="M11:N11"/>
    <mergeCell ref="O11:P11"/>
    <mergeCell ref="Q11:R11"/>
    <mergeCell ref="S11:T11"/>
    <mergeCell ref="U11:V11"/>
    <mergeCell ref="W11:X11"/>
    <mergeCell ref="AI11:AJ11"/>
    <mergeCell ref="AO16:AP16"/>
    <mergeCell ref="M12:N12"/>
    <mergeCell ref="O12:P12"/>
    <mergeCell ref="Q12:R12"/>
    <mergeCell ref="A14:AE14"/>
    <mergeCell ref="A15:L16"/>
    <mergeCell ref="M15:AC16"/>
    <mergeCell ref="AD15:AE16"/>
    <mergeCell ref="S12:T12"/>
    <mergeCell ref="A12:B12"/>
    <mergeCell ref="C12:D12"/>
    <mergeCell ref="E12:F12"/>
    <mergeCell ref="G12:H12"/>
    <mergeCell ref="I12:J12"/>
    <mergeCell ref="K12:L12"/>
    <mergeCell ref="AI14:BF14"/>
    <mergeCell ref="AI20:AJ20"/>
    <mergeCell ref="AK20:AL20"/>
    <mergeCell ref="AM20:AN20"/>
    <mergeCell ref="AO20:AP20"/>
    <mergeCell ref="AQ20:AR20"/>
    <mergeCell ref="A24:AT24"/>
    <mergeCell ref="BC16:BD16"/>
    <mergeCell ref="BE16:BF16"/>
    <mergeCell ref="A19:H21"/>
    <mergeCell ref="I19:J19"/>
    <mergeCell ref="I20:J20"/>
    <mergeCell ref="K20:AE20"/>
    <mergeCell ref="I21:J21"/>
    <mergeCell ref="K21:AE21"/>
    <mergeCell ref="AQ16:AR16"/>
    <mergeCell ref="AS16:AT16"/>
    <mergeCell ref="AU16:AV16"/>
    <mergeCell ref="AW16:AX16"/>
    <mergeCell ref="AY16:AZ16"/>
    <mergeCell ref="BA16:BB16"/>
    <mergeCell ref="AI16:AJ16"/>
    <mergeCell ref="AK16:AL16"/>
    <mergeCell ref="AU24:BF24"/>
    <mergeCell ref="AM16:AN16"/>
    <mergeCell ref="BG24:BH24"/>
    <mergeCell ref="A25:BH25"/>
    <mergeCell ref="AC29:AD29"/>
    <mergeCell ref="BE20:BF20"/>
    <mergeCell ref="AS20:AT20"/>
    <mergeCell ref="AU20:AV20"/>
    <mergeCell ref="AW20:AX20"/>
    <mergeCell ref="AY20:AZ20"/>
    <mergeCell ref="BA20:BB20"/>
    <mergeCell ref="BC20:BD20"/>
    <mergeCell ref="S27:T27"/>
    <mergeCell ref="U27:V27"/>
    <mergeCell ref="W27:X27"/>
    <mergeCell ref="A27:B27"/>
    <mergeCell ref="C27:D27"/>
    <mergeCell ref="E27:F27"/>
    <mergeCell ref="G27:H27"/>
    <mergeCell ref="I27:J27"/>
    <mergeCell ref="K27:L27"/>
    <mergeCell ref="A29:P29"/>
    <mergeCell ref="Q29:AB29"/>
    <mergeCell ref="A22:H22"/>
    <mergeCell ref="I22:J22"/>
    <mergeCell ref="N22:O22"/>
    <mergeCell ref="A30:AD30"/>
    <mergeCell ref="AW27:AX27"/>
    <mergeCell ref="AY27:AZ27"/>
    <mergeCell ref="BA27:BB27"/>
    <mergeCell ref="BC27:BD27"/>
    <mergeCell ref="BE27:BF27"/>
    <mergeCell ref="BG27:BH27"/>
    <mergeCell ref="AK27:AL27"/>
    <mergeCell ref="AM27:AN27"/>
    <mergeCell ref="AO27:AP27"/>
    <mergeCell ref="AQ27:AR27"/>
    <mergeCell ref="AS27:AT27"/>
    <mergeCell ref="AU27:AV27"/>
    <mergeCell ref="Y27:Z27"/>
    <mergeCell ref="AA27:AB27"/>
    <mergeCell ref="AC27:AD27"/>
    <mergeCell ref="AE27:AF27"/>
    <mergeCell ref="AG27:AH27"/>
    <mergeCell ref="AI27:AJ27"/>
    <mergeCell ref="M27:N27"/>
    <mergeCell ref="O27:P27"/>
    <mergeCell ref="Q27:R27"/>
    <mergeCell ref="A39:AV40"/>
    <mergeCell ref="A33:L33"/>
    <mergeCell ref="M33:R33"/>
    <mergeCell ref="S33:T33"/>
    <mergeCell ref="Y31:Z31"/>
    <mergeCell ref="AA31:AB31"/>
    <mergeCell ref="AC31:AD31"/>
    <mergeCell ref="M31:N31"/>
    <mergeCell ref="O31:P31"/>
    <mergeCell ref="Q31:R31"/>
    <mergeCell ref="S31:T31"/>
    <mergeCell ref="U31:V31"/>
    <mergeCell ref="W31:X31"/>
    <mergeCell ref="A31:B31"/>
    <mergeCell ref="C31:D31"/>
    <mergeCell ref="E31:F31"/>
    <mergeCell ref="G31:H31"/>
    <mergeCell ref="I31:J31"/>
    <mergeCell ref="K31:L31"/>
    <mergeCell ref="K19:AE19"/>
    <mergeCell ref="A34:K34"/>
    <mergeCell ref="L34:T34"/>
    <mergeCell ref="A26:BH26"/>
    <mergeCell ref="AY39:AZ39"/>
    <mergeCell ref="AY40:AZ40"/>
    <mergeCell ref="BA39:BH39"/>
    <mergeCell ref="BA40:BB40"/>
    <mergeCell ref="BC40:BD40"/>
    <mergeCell ref="BE40:BF40"/>
    <mergeCell ref="BG40:BH40"/>
    <mergeCell ref="M35:N35"/>
    <mergeCell ref="O35:P35"/>
    <mergeCell ref="Q35:R35"/>
    <mergeCell ref="S35:T35"/>
    <mergeCell ref="A35:B35"/>
    <mergeCell ref="C35:D35"/>
    <mergeCell ref="E35:F35"/>
    <mergeCell ref="G35:H35"/>
    <mergeCell ref="I35:J35"/>
    <mergeCell ref="K35:L35"/>
    <mergeCell ref="A37:AV37"/>
    <mergeCell ref="A38:AV38"/>
    <mergeCell ref="AY38:BH38"/>
  </mergeCells>
  <phoneticPr fontId="3"/>
  <pageMargins left="0.51181102362204722" right="0" top="0.23622047244094491" bottom="0" header="0.23622047244094491" footer="0.19685039370078741"/>
  <pageSetup paperSize="9" scale="4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CP53"/>
  <sheetViews>
    <sheetView showGridLines="0" view="pageBreakPreview" topLeftCell="B34" zoomScale="55" zoomScaleNormal="55" zoomScaleSheetLayoutView="55" zoomScalePageLayoutView="55" workbookViewId="0">
      <selection activeCell="E8" sqref="E8:F8"/>
    </sheetView>
  </sheetViews>
  <sheetFormatPr defaultColWidth="3.375" defaultRowHeight="24" customHeight="1"/>
  <cols>
    <col min="1" max="62" width="3.375" style="312"/>
    <col min="63" max="63" width="3.375" style="312" customWidth="1"/>
    <col min="64" max="70" width="3.375" style="312"/>
    <col min="71" max="71" width="3.375" style="312" customWidth="1"/>
    <col min="72" max="16384" width="3.375" style="312"/>
  </cols>
  <sheetData>
    <row r="1" spans="2:94" s="304" customFormat="1" ht="52.5" customHeight="1" thickBot="1">
      <c r="B1" s="303"/>
      <c r="C1" s="303"/>
      <c r="D1" s="303"/>
      <c r="E1" s="303"/>
      <c r="F1" s="303"/>
      <c r="G1" s="303"/>
      <c r="H1" s="303"/>
      <c r="I1" s="303"/>
      <c r="J1" s="303"/>
      <c r="N1" s="363"/>
      <c r="O1" s="363"/>
      <c r="P1" s="363"/>
      <c r="Q1" s="363"/>
      <c r="R1" s="1938" t="s">
        <v>492</v>
      </c>
      <c r="S1" s="1938"/>
      <c r="T1" s="1938"/>
      <c r="U1" s="1938"/>
      <c r="V1" s="1938"/>
      <c r="W1" s="1938"/>
      <c r="X1" s="1938"/>
      <c r="Y1" s="1938"/>
      <c r="Z1" s="1938"/>
      <c r="AA1" s="1938"/>
      <c r="AB1" s="1938"/>
      <c r="AC1" s="1938"/>
      <c r="AD1" s="1938"/>
      <c r="AE1" s="1938"/>
      <c r="AF1" s="1938"/>
      <c r="AG1" s="1938"/>
      <c r="AH1" s="1938"/>
      <c r="AI1" s="1938"/>
      <c r="AJ1" s="1938"/>
      <c r="AK1" s="1938"/>
      <c r="AL1" s="1938"/>
      <c r="AM1" s="1938"/>
      <c r="AN1" s="1938"/>
      <c r="AO1" s="1938"/>
      <c r="AP1" s="1938"/>
      <c r="AQ1" s="1938"/>
      <c r="AR1" s="1938"/>
      <c r="AS1" s="1938"/>
      <c r="AT1" s="1938"/>
      <c r="AU1" s="1938"/>
      <c r="AV1" s="1938"/>
      <c r="AW1" s="1938"/>
      <c r="AX1" s="1938"/>
      <c r="AY1" s="1938"/>
      <c r="AZ1" s="1938"/>
      <c r="BA1" s="1938"/>
      <c r="BB1" s="1938"/>
      <c r="BC1" s="1938"/>
      <c r="BD1" s="1938"/>
      <c r="BE1" s="364"/>
      <c r="BF1" s="364"/>
      <c r="BG1" s="365"/>
      <c r="BI1" s="364"/>
      <c r="BJ1" s="366"/>
      <c r="BK1" s="366"/>
      <c r="BL1" s="366"/>
      <c r="BM1" s="366"/>
      <c r="BN1" s="366"/>
      <c r="BO1" s="366"/>
      <c r="BR1" s="305" t="s">
        <v>517</v>
      </c>
    </row>
    <row r="2" spans="2:94" ht="55.15" customHeight="1">
      <c r="C2" s="2119" t="s">
        <v>1384</v>
      </c>
      <c r="D2" s="2120"/>
      <c r="E2" s="2120"/>
      <c r="F2" s="2120"/>
      <c r="G2" s="2120"/>
      <c r="H2" s="2120"/>
      <c r="I2" s="2120"/>
      <c r="J2" s="2120"/>
      <c r="K2" s="2120"/>
      <c r="L2" s="2120"/>
      <c r="M2" s="2120"/>
      <c r="N2" s="2120"/>
      <c r="O2" s="2120"/>
      <c r="P2" s="2120"/>
      <c r="Q2" s="2120"/>
      <c r="R2" s="2120"/>
      <c r="S2" s="2120"/>
      <c r="T2" s="2120"/>
      <c r="U2" s="2120"/>
      <c r="V2" s="2120"/>
      <c r="W2" s="2120"/>
      <c r="X2" s="2120"/>
      <c r="Y2" s="2120"/>
      <c r="Z2" s="2120"/>
      <c r="AA2" s="2120"/>
      <c r="AB2" s="2120"/>
      <c r="AC2" s="2120"/>
      <c r="AD2" s="2120"/>
      <c r="AE2" s="2120"/>
      <c r="AF2" s="2120"/>
      <c r="AG2" s="2120"/>
      <c r="AH2" s="2120"/>
      <c r="AI2" s="2120"/>
      <c r="AJ2" s="2120"/>
      <c r="AK2" s="2120"/>
      <c r="AL2" s="2120"/>
      <c r="AM2" s="2120"/>
      <c r="AN2" s="2120"/>
      <c r="AO2" s="2120"/>
      <c r="AP2" s="2120"/>
      <c r="AQ2" s="2120"/>
      <c r="AR2" s="2120"/>
      <c r="AS2" s="2120"/>
      <c r="AT2" s="2120"/>
      <c r="AU2" s="2120"/>
      <c r="AV2" s="2120"/>
      <c r="AW2" s="2120"/>
      <c r="AX2" s="2120"/>
      <c r="AY2" s="2120"/>
      <c r="AZ2" s="2120"/>
      <c r="BA2" s="2120"/>
      <c r="BB2" s="2120"/>
      <c r="BC2" s="2120"/>
      <c r="BD2" s="2120"/>
      <c r="BE2" s="2120"/>
      <c r="BF2" s="2120"/>
      <c r="BG2" s="2120"/>
      <c r="BH2" s="2120"/>
      <c r="BI2" s="2120"/>
      <c r="BJ2" s="2120"/>
      <c r="BK2" s="2120"/>
      <c r="BL2" s="2120"/>
      <c r="BM2" s="2120"/>
      <c r="BN2" s="2120"/>
      <c r="BO2" s="2120"/>
      <c r="BP2" s="2120"/>
      <c r="BQ2" s="2120"/>
      <c r="BR2" s="2121"/>
    </row>
    <row r="3" spans="2:94" ht="38.25" customHeight="1" thickBot="1">
      <c r="C3" s="2122"/>
      <c r="D3" s="2123"/>
      <c r="E3" s="2123"/>
      <c r="F3" s="2123"/>
      <c r="G3" s="2123"/>
      <c r="H3" s="2123"/>
      <c r="I3" s="2123"/>
      <c r="J3" s="2123"/>
      <c r="K3" s="2123"/>
      <c r="L3" s="2123"/>
      <c r="M3" s="2123"/>
      <c r="N3" s="2123"/>
      <c r="O3" s="2123"/>
      <c r="P3" s="2123"/>
      <c r="Q3" s="2123"/>
      <c r="R3" s="2123"/>
      <c r="S3" s="2123"/>
      <c r="T3" s="2123"/>
      <c r="U3" s="2123"/>
      <c r="V3" s="2123"/>
      <c r="W3" s="2123"/>
      <c r="X3" s="2123"/>
      <c r="Y3" s="2123"/>
      <c r="Z3" s="2123"/>
      <c r="AA3" s="2123"/>
      <c r="AB3" s="2123"/>
      <c r="AC3" s="2123"/>
      <c r="AD3" s="2123"/>
      <c r="AE3" s="2123"/>
      <c r="AF3" s="2123"/>
      <c r="AG3" s="2123"/>
      <c r="AH3" s="2123"/>
      <c r="AI3" s="2123"/>
      <c r="AJ3" s="2123"/>
      <c r="AK3" s="2123"/>
      <c r="AL3" s="2123"/>
      <c r="AM3" s="2123"/>
      <c r="AN3" s="2123"/>
      <c r="AO3" s="2123"/>
      <c r="AP3" s="2123"/>
      <c r="AQ3" s="2123"/>
      <c r="AR3" s="2123"/>
      <c r="AS3" s="2123"/>
      <c r="AT3" s="2123"/>
      <c r="AU3" s="2123"/>
      <c r="AV3" s="2123"/>
      <c r="AW3" s="2123"/>
      <c r="AX3" s="2123"/>
      <c r="AY3" s="2123"/>
      <c r="AZ3" s="2123"/>
      <c r="BA3" s="2123"/>
      <c r="BB3" s="2123"/>
      <c r="BC3" s="2123"/>
      <c r="BD3" s="2123"/>
      <c r="BE3" s="2123"/>
      <c r="BF3" s="2123"/>
      <c r="BG3" s="2123"/>
      <c r="BH3" s="2123"/>
      <c r="BI3" s="2123"/>
      <c r="BJ3" s="2123"/>
      <c r="BK3" s="2123"/>
      <c r="BL3" s="2123"/>
      <c r="BM3" s="2123"/>
      <c r="BN3" s="2123"/>
      <c r="BO3" s="2123"/>
      <c r="BP3" s="2123"/>
      <c r="BQ3" s="2123"/>
      <c r="BR3" s="2124"/>
    </row>
    <row r="4" spans="2:94" ht="24.95" customHeight="1">
      <c r="C4" s="2044"/>
      <c r="D4" s="2044"/>
      <c r="E4" s="2044"/>
      <c r="F4" s="2044"/>
      <c r="G4" s="2044"/>
      <c r="H4" s="2044"/>
      <c r="I4" s="2044"/>
      <c r="J4" s="2044"/>
      <c r="K4" s="2044"/>
      <c r="L4" s="2044"/>
      <c r="M4" s="2044"/>
      <c r="N4" s="2044"/>
      <c r="O4" s="2044"/>
      <c r="P4" s="2044"/>
      <c r="Q4" s="2044"/>
      <c r="R4" s="2044"/>
      <c r="S4" s="2044"/>
      <c r="T4" s="2044"/>
      <c r="U4" s="2044"/>
      <c r="V4" s="2044"/>
      <c r="W4" s="2044"/>
      <c r="X4" s="2044"/>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8"/>
    </row>
    <row r="5" spans="2:94" ht="24.95" customHeight="1">
      <c r="C5" s="523"/>
      <c r="D5" s="523"/>
      <c r="E5" s="523"/>
      <c r="F5" s="523"/>
      <c r="G5" s="523"/>
      <c r="H5" s="523"/>
      <c r="I5" s="523"/>
      <c r="J5" s="523"/>
      <c r="K5" s="523"/>
      <c r="L5" s="523"/>
      <c r="M5" s="523"/>
      <c r="N5" s="523"/>
      <c r="O5" s="523"/>
      <c r="P5" s="523"/>
      <c r="Q5" s="523"/>
      <c r="R5" s="523"/>
      <c r="S5" s="523"/>
      <c r="T5" s="523"/>
      <c r="U5" s="523"/>
      <c r="V5" s="523"/>
      <c r="W5" s="523"/>
      <c r="X5" s="523"/>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8"/>
    </row>
    <row r="6" spans="2:94" s="369" customFormat="1" ht="30" customHeight="1">
      <c r="C6" s="2033" t="s">
        <v>566</v>
      </c>
      <c r="D6" s="2034"/>
      <c r="E6" s="2034"/>
      <c r="F6" s="2034"/>
      <c r="G6" s="2034"/>
      <c r="H6" s="2034"/>
      <c r="I6" s="2034"/>
      <c r="J6" s="2034"/>
      <c r="K6" s="2034"/>
      <c r="L6" s="2034"/>
      <c r="M6" s="2034"/>
      <c r="N6" s="2034"/>
      <c r="O6" s="2034"/>
      <c r="P6" s="2034"/>
      <c r="Q6" s="2034"/>
      <c r="R6" s="2034"/>
      <c r="S6" s="2034"/>
      <c r="T6" s="2034"/>
      <c r="U6" s="2034"/>
      <c r="V6" s="2034"/>
      <c r="W6" s="2034"/>
      <c r="X6" s="2034"/>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70"/>
      <c r="BH6" s="370"/>
      <c r="BI6" s="315"/>
      <c r="BJ6" s="315"/>
      <c r="BK6" s="315"/>
      <c r="BL6" s="315"/>
      <c r="BM6" s="315"/>
      <c r="BN6" s="315"/>
      <c r="BO6" s="315"/>
      <c r="BP6" s="315"/>
      <c r="BQ6" s="315"/>
      <c r="BR6" s="315"/>
    </row>
    <row r="7" spans="2:94" s="315" customFormat="1" ht="57" customHeight="1" thickBot="1">
      <c r="C7" s="2035" t="s">
        <v>1402</v>
      </c>
      <c r="D7" s="2036"/>
      <c r="E7" s="2036"/>
      <c r="F7" s="2036"/>
      <c r="G7" s="2036"/>
      <c r="H7" s="2036"/>
      <c r="I7" s="2036"/>
      <c r="J7" s="2036"/>
      <c r="K7" s="2036"/>
      <c r="L7" s="2036"/>
      <c r="M7" s="2036"/>
      <c r="N7" s="2036"/>
      <c r="O7" s="2036"/>
      <c r="P7" s="2036"/>
      <c r="Q7" s="2037"/>
      <c r="R7" s="2037"/>
      <c r="S7" s="2037"/>
      <c r="T7" s="2037"/>
      <c r="U7" s="2037"/>
      <c r="V7" s="2037"/>
      <c r="W7" s="2037"/>
      <c r="X7" s="2038"/>
      <c r="BG7" s="370"/>
      <c r="BH7" s="370"/>
    </row>
    <row r="8" spans="2:94" s="315" customFormat="1" ht="52.5" customHeight="1" thickTop="1" thickBot="1">
      <c r="C8" s="2048" t="str">
        <f>IF(入力シート!M169="","",入力シート!M169)</f>
        <v>令和</v>
      </c>
      <c r="D8" s="2049"/>
      <c r="E8" s="2050" t="str">
        <f>IF(入力シート!Q169="","",IF(入力シート!Q169=1,"元",入力シート!Q169))</f>
        <v/>
      </c>
      <c r="F8" s="2050"/>
      <c r="G8" s="2100" t="s">
        <v>12</v>
      </c>
      <c r="H8" s="2100"/>
      <c r="I8" s="2050" t="str">
        <f>IF(入力シート!T169="","",入力シート!T169)</f>
        <v/>
      </c>
      <c r="J8" s="2050"/>
      <c r="K8" s="2100" t="s">
        <v>18</v>
      </c>
      <c r="L8" s="2100"/>
      <c r="M8" s="2050" t="str">
        <f>IF(入力シート!W169="","",入力シート!W169)</f>
        <v/>
      </c>
      <c r="N8" s="2050"/>
      <c r="O8" s="2100" t="s">
        <v>14</v>
      </c>
      <c r="P8" s="2101"/>
      <c r="Q8" s="312"/>
      <c r="BG8" s="370"/>
      <c r="BH8" s="370"/>
      <c r="BI8" s="370"/>
      <c r="BJ8" s="370"/>
    </row>
    <row r="9" spans="2:94" ht="37.5" customHeight="1" thickTop="1"/>
    <row r="10" spans="2:94" ht="37.5" customHeight="1" thickBot="1"/>
    <row r="11" spans="2:94" s="315" customFormat="1" ht="30" customHeight="1">
      <c r="C11" s="2033" t="s">
        <v>20</v>
      </c>
      <c r="D11" s="2034"/>
      <c r="E11" s="2034"/>
      <c r="F11" s="2034"/>
      <c r="G11" s="2034"/>
      <c r="H11" s="2034"/>
      <c r="I11" s="2034"/>
      <c r="J11" s="2034"/>
      <c r="K11" s="2034"/>
      <c r="L11" s="2034"/>
      <c r="M11" s="2034"/>
      <c r="N11" s="2034"/>
      <c r="O11" s="2034"/>
      <c r="P11" s="2034"/>
      <c r="Q11" s="2034"/>
      <c r="R11" s="2034"/>
      <c r="S11" s="2034"/>
      <c r="T11" s="2034"/>
      <c r="U11" s="2034"/>
      <c r="V11" s="2034"/>
      <c r="W11" s="2034"/>
      <c r="X11" s="2034"/>
      <c r="Z11" s="2102" t="s">
        <v>567</v>
      </c>
      <c r="AA11" s="2103"/>
      <c r="AB11" s="2103"/>
      <c r="AC11" s="2103"/>
      <c r="AD11" s="2103"/>
      <c r="AE11" s="2103"/>
      <c r="AF11" s="2103"/>
      <c r="AG11" s="2103"/>
      <c r="AH11" s="2103"/>
      <c r="AI11" s="2103"/>
      <c r="AJ11" s="2103"/>
      <c r="AK11" s="2103"/>
      <c r="AL11" s="2103"/>
      <c r="AM11" s="2103"/>
      <c r="AN11" s="2103"/>
      <c r="AO11" s="2103"/>
      <c r="AP11" s="2103"/>
      <c r="AQ11" s="2103"/>
      <c r="AR11" s="2103"/>
      <c r="AS11" s="2103"/>
      <c r="AT11" s="2103"/>
      <c r="AU11" s="2103"/>
      <c r="AV11" s="371"/>
      <c r="AW11" s="2125" t="s">
        <v>568</v>
      </c>
      <c r="AX11" s="2126"/>
      <c r="AY11" s="2126"/>
      <c r="AZ11" s="2126"/>
      <c r="BA11" s="2126"/>
      <c r="BB11" s="2126"/>
      <c r="BC11" s="2126"/>
      <c r="BD11" s="2126"/>
      <c r="BE11" s="2126"/>
      <c r="BF11" s="2127"/>
    </row>
    <row r="12" spans="2:94" s="369" customFormat="1" ht="82.5" customHeight="1" thickBot="1">
      <c r="C12" s="1907" t="s">
        <v>564</v>
      </c>
      <c r="D12" s="1910"/>
      <c r="E12" s="1910"/>
      <c r="F12" s="1910"/>
      <c r="G12" s="1910"/>
      <c r="H12" s="1910"/>
      <c r="I12" s="1910"/>
      <c r="J12" s="1910"/>
      <c r="K12" s="1910"/>
      <c r="L12" s="1910"/>
      <c r="M12" s="1910"/>
      <c r="N12" s="1910"/>
      <c r="O12" s="2128"/>
      <c r="P12" s="2128"/>
      <c r="Q12" s="2128"/>
      <c r="R12" s="2128"/>
      <c r="S12" s="2128"/>
      <c r="T12" s="2128"/>
      <c r="U12" s="2128"/>
      <c r="V12" s="2128"/>
      <c r="W12" s="2128"/>
      <c r="X12" s="2129"/>
      <c r="Z12" s="2130" t="s">
        <v>1263</v>
      </c>
      <c r="AA12" s="2131"/>
      <c r="AB12" s="2131"/>
      <c r="AC12" s="2131"/>
      <c r="AD12" s="2131"/>
      <c r="AE12" s="2131"/>
      <c r="AF12" s="2131"/>
      <c r="AG12" s="2131"/>
      <c r="AH12" s="2131"/>
      <c r="AI12" s="2131"/>
      <c r="AJ12" s="2131"/>
      <c r="AK12" s="2131"/>
      <c r="AL12" s="2131"/>
      <c r="AM12" s="2131"/>
      <c r="AN12" s="2131"/>
      <c r="AO12" s="2131"/>
      <c r="AP12" s="2131"/>
      <c r="AQ12" s="2131"/>
      <c r="AR12" s="2131"/>
      <c r="AS12" s="2131"/>
      <c r="AT12" s="2131"/>
      <c r="AU12" s="2132"/>
      <c r="AV12" s="372"/>
      <c r="AW12" s="2133" t="s">
        <v>565</v>
      </c>
      <c r="AX12" s="2134"/>
      <c r="AY12" s="2134"/>
      <c r="AZ12" s="2134"/>
      <c r="BA12" s="2134"/>
      <c r="BB12" s="2134"/>
      <c r="BC12" s="2134"/>
      <c r="BD12" s="2134"/>
      <c r="BE12" s="2134"/>
      <c r="BF12" s="213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row>
    <row r="13" spans="2:94" s="315" customFormat="1" ht="52.9" customHeight="1" thickTop="1" thickBot="1">
      <c r="C13" s="2045" t="str">
        <f>MID(TEXT(入力シート!$L$173,"??????"),COLUMN(B$1)/2,1)</f>
        <v xml:space="preserve"> </v>
      </c>
      <c r="D13" s="2020"/>
      <c r="E13" s="2019" t="str">
        <f>MID(TEXT(入力シート!$L$173,"??????"),COLUMN(D$1)/2,1)</f>
        <v xml:space="preserve"> </v>
      </c>
      <c r="F13" s="2020"/>
      <c r="G13" s="2019" t="str">
        <f>MID(TEXT(入力シート!$L$173,"??????"),COLUMN(F$1)/2,1)</f>
        <v xml:space="preserve"> </v>
      </c>
      <c r="H13" s="2031"/>
      <c r="I13" s="2029" t="str">
        <f>MID(TEXT(入力シート!$L$173,"??????"),COLUMN(H$1)/2,1)</f>
        <v xml:space="preserve"> </v>
      </c>
      <c r="J13" s="2020"/>
      <c r="K13" s="2019" t="str">
        <f>MID(TEXT(入力シート!$L$173,"??????"),COLUMN(J$1)/2,1)</f>
        <v xml:space="preserve"> </v>
      </c>
      <c r="L13" s="2020"/>
      <c r="M13" s="2019" t="str">
        <f>MID(TEXT(入力シート!$L$173,"??????"),COLUMN(L$1)/2,1)</f>
        <v xml:space="preserve"> </v>
      </c>
      <c r="N13" s="2030"/>
      <c r="O13" s="2059" t="s">
        <v>350</v>
      </c>
      <c r="P13" s="2059"/>
      <c r="Q13" s="2051" t="s">
        <v>494</v>
      </c>
      <c r="R13" s="2051"/>
      <c r="Z13" s="2136" t="str">
        <f>入力シート!AT175</f>
        <v/>
      </c>
      <c r="AA13" s="2137"/>
      <c r="AB13" s="2138" t="s">
        <v>990</v>
      </c>
      <c r="AC13" s="2139"/>
      <c r="AD13" s="2140" t="str">
        <f>IF(入力シート!$Q$175="","",LEFT(入力シート!AU175,1))</f>
        <v/>
      </c>
      <c r="AE13" s="2141"/>
      <c r="AF13" s="2042" t="str">
        <f>IF(入力シート!$Q$175="","",MID(入力シート!AU175,2,1))</f>
        <v/>
      </c>
      <c r="AG13" s="2043"/>
      <c r="AH13" s="2039" t="s">
        <v>12</v>
      </c>
      <c r="AI13" s="2040"/>
      <c r="AJ13" s="2041" t="str">
        <f>IF(入力シート!$T$175="","",MID(TEXT(入力シート!$T$175,"00"),COLUMN(B$1)/2,1))</f>
        <v/>
      </c>
      <c r="AK13" s="2042"/>
      <c r="AL13" s="2042" t="str">
        <f>IF(入力シート!$T$175="","",MID(TEXT(入力シート!$T$175,"00"),COLUMN(D$1)/2,1))</f>
        <v/>
      </c>
      <c r="AM13" s="2043"/>
      <c r="AN13" s="2039" t="s">
        <v>18</v>
      </c>
      <c r="AO13" s="2040"/>
      <c r="AP13" s="2041" t="str">
        <f>IF(入力シート!$W$175="","",MID(TEXT(入力シート!$W$175,"00"),COLUMN(B$1)/2,1))</f>
        <v/>
      </c>
      <c r="AQ13" s="2042"/>
      <c r="AR13" s="2042" t="str">
        <f>IF(入力シート!$W$175="","",MID(TEXT(入力シート!$W$175,"00"),COLUMN(D$1)/2,1))</f>
        <v/>
      </c>
      <c r="AS13" s="2043"/>
      <c r="AT13" s="2039" t="s">
        <v>14</v>
      </c>
      <c r="AU13" s="2047"/>
      <c r="AV13" s="352"/>
      <c r="AW13" s="2045" t="str">
        <f>IF(入力シート!L178="","",IF(入力シート!L178=0,0,MID(TEXT(入力シート!$L$178,"???"),COLUMN(B$1)/2,1)))</f>
        <v/>
      </c>
      <c r="AX13" s="2020"/>
      <c r="AY13" s="2019" t="str">
        <f>IF(入力シート!L178="","",IF(入力シート!L178=0,0,MID(TEXT(入力シート!$L$178,"???"),COLUMN(D$1)/2,1)))</f>
        <v/>
      </c>
      <c r="AZ13" s="2020"/>
      <c r="BA13" s="2019" t="str">
        <f>IF(入力シート!L178="","",IF(入力シート!L178=0,0,MID(TEXT(入力シート!$L$178,"???"),COLUMN(F$1)/2,1)))</f>
        <v/>
      </c>
      <c r="BB13" s="2030"/>
      <c r="BC13" s="2039" t="s">
        <v>13</v>
      </c>
      <c r="BD13" s="2047"/>
      <c r="BE13" s="2051" t="s">
        <v>494</v>
      </c>
      <c r="BF13" s="2051"/>
    </row>
    <row r="14" spans="2:94" s="315" customFormat="1" ht="37.5" customHeight="1" thickTop="1">
      <c r="C14" s="373"/>
      <c r="K14" s="373"/>
      <c r="M14" s="373"/>
      <c r="O14" s="316"/>
      <c r="V14" s="374"/>
      <c r="W14" s="374"/>
      <c r="X14" s="374"/>
      <c r="Y14" s="374"/>
      <c r="Z14" s="374"/>
      <c r="AA14" s="374"/>
      <c r="AB14" s="374"/>
      <c r="AC14" s="374"/>
      <c r="AD14" s="351"/>
      <c r="AE14" s="374"/>
      <c r="AF14" s="374"/>
      <c r="AG14" s="374"/>
    </row>
    <row r="15" spans="2:94" s="315" customFormat="1" ht="37.5" customHeight="1">
      <c r="C15" s="373"/>
      <c r="K15" s="373"/>
      <c r="M15" s="373"/>
      <c r="O15" s="316"/>
      <c r="V15" s="374"/>
      <c r="W15" s="374"/>
      <c r="X15" s="374"/>
      <c r="Y15" s="374"/>
      <c r="Z15" s="374"/>
      <c r="AA15" s="374"/>
      <c r="AB15" s="374"/>
      <c r="AC15" s="374"/>
      <c r="AD15" s="351"/>
      <c r="AE15" s="374"/>
      <c r="AF15" s="374"/>
      <c r="AG15" s="374"/>
    </row>
    <row r="16" spans="2:94" s="315" customFormat="1" ht="30" customHeight="1">
      <c r="C16" s="2022" t="s">
        <v>571</v>
      </c>
      <c r="D16" s="2023"/>
      <c r="E16" s="2023"/>
      <c r="F16" s="2023"/>
      <c r="G16" s="2023"/>
      <c r="H16" s="2023"/>
      <c r="I16" s="2023"/>
      <c r="J16" s="2023"/>
      <c r="K16" s="2023"/>
      <c r="L16" s="2023"/>
      <c r="M16" s="2023"/>
      <c r="N16" s="2023"/>
      <c r="O16" s="2023"/>
      <c r="P16" s="2023"/>
      <c r="Q16" s="2023"/>
      <c r="R16" s="2023"/>
      <c r="S16" s="2023"/>
      <c r="T16" s="2023"/>
      <c r="U16" s="2023"/>
      <c r="V16" s="2023"/>
      <c r="W16" s="2023"/>
      <c r="X16" s="2024"/>
      <c r="Z16" s="2104" t="s">
        <v>569</v>
      </c>
      <c r="AA16" s="2105"/>
      <c r="AB16" s="2105"/>
      <c r="AC16" s="2105"/>
      <c r="AD16" s="2105"/>
      <c r="AE16" s="2105"/>
      <c r="AF16" s="2105"/>
      <c r="AG16" s="2105"/>
      <c r="AH16" s="2105"/>
      <c r="AI16" s="2105"/>
      <c r="AJ16" s="2105"/>
      <c r="AK16" s="2105"/>
      <c r="AL16" s="2105"/>
      <c r="AM16" s="2105"/>
      <c r="AN16" s="2105"/>
      <c r="AO16" s="2105"/>
      <c r="AP16" s="2105"/>
      <c r="AQ16" s="2105"/>
      <c r="AR16" s="2105"/>
      <c r="AS16" s="2105"/>
      <c r="AT16" s="2105"/>
      <c r="AU16" s="2106"/>
      <c r="AW16" s="2104" t="s">
        <v>570</v>
      </c>
      <c r="AX16" s="2105"/>
      <c r="AY16" s="2105"/>
      <c r="AZ16" s="2105"/>
      <c r="BA16" s="2105"/>
      <c r="BB16" s="2105"/>
      <c r="BC16" s="2105"/>
      <c r="BD16" s="2105"/>
      <c r="BE16" s="2105"/>
      <c r="BF16" s="2105"/>
      <c r="BG16" s="2105"/>
      <c r="BH16" s="2105"/>
      <c r="BI16" s="2105"/>
      <c r="BJ16" s="2105"/>
      <c r="BK16" s="2105"/>
      <c r="BL16" s="2105"/>
      <c r="BM16" s="2105"/>
      <c r="BN16" s="2105"/>
      <c r="BO16" s="2105"/>
      <c r="BP16" s="2105"/>
      <c r="BQ16" s="2105"/>
      <c r="BR16" s="2106"/>
    </row>
    <row r="17" spans="1:71" s="315" customFormat="1" ht="73.900000000000006" customHeight="1" thickBot="1">
      <c r="C17" s="2025" t="s">
        <v>1245</v>
      </c>
      <c r="D17" s="2026"/>
      <c r="E17" s="2026"/>
      <c r="F17" s="2026"/>
      <c r="G17" s="2026"/>
      <c r="H17" s="2026"/>
      <c r="I17" s="2026"/>
      <c r="J17" s="2026"/>
      <c r="K17" s="2026"/>
      <c r="L17" s="2026"/>
      <c r="M17" s="2026"/>
      <c r="N17" s="2026"/>
      <c r="O17" s="2026"/>
      <c r="P17" s="2026"/>
      <c r="Q17" s="2026"/>
      <c r="R17" s="2026"/>
      <c r="S17" s="2026"/>
      <c r="T17" s="2026"/>
      <c r="U17" s="2026"/>
      <c r="V17" s="2026"/>
      <c r="W17" s="2027"/>
      <c r="X17" s="2028"/>
      <c r="Z17" s="2025" t="s">
        <v>1196</v>
      </c>
      <c r="AA17" s="2026"/>
      <c r="AB17" s="2026"/>
      <c r="AC17" s="2026"/>
      <c r="AD17" s="2026"/>
      <c r="AE17" s="2026"/>
      <c r="AF17" s="2026"/>
      <c r="AG17" s="2026"/>
      <c r="AH17" s="2026"/>
      <c r="AI17" s="2026"/>
      <c r="AJ17" s="2026"/>
      <c r="AK17" s="2026"/>
      <c r="AL17" s="2026"/>
      <c r="AM17" s="2026"/>
      <c r="AN17" s="2026"/>
      <c r="AO17" s="2026"/>
      <c r="AP17" s="2026"/>
      <c r="AQ17" s="2026"/>
      <c r="AR17" s="2026"/>
      <c r="AS17" s="2026"/>
      <c r="AT17" s="2027"/>
      <c r="AU17" s="2028"/>
      <c r="AW17" s="2142" t="s">
        <v>1202</v>
      </c>
      <c r="AX17" s="2143"/>
      <c r="AY17" s="2143"/>
      <c r="AZ17" s="2143"/>
      <c r="BA17" s="2143"/>
      <c r="BB17" s="2143"/>
      <c r="BC17" s="2143"/>
      <c r="BD17" s="2143"/>
      <c r="BE17" s="2143"/>
      <c r="BF17" s="2143"/>
      <c r="BG17" s="2143"/>
      <c r="BH17" s="2143"/>
      <c r="BI17" s="2143"/>
      <c r="BJ17" s="2143"/>
      <c r="BK17" s="2143"/>
      <c r="BL17" s="2143"/>
      <c r="BM17" s="2143"/>
      <c r="BN17" s="2143"/>
      <c r="BO17" s="2143"/>
      <c r="BP17" s="2143"/>
      <c r="BQ17" s="2144"/>
      <c r="BR17" s="2145"/>
    </row>
    <row r="18" spans="1:71" s="315" customFormat="1" ht="52.5" customHeight="1" thickTop="1" thickBot="1">
      <c r="C18" s="2045" t="str">
        <f>IF(入力シート!$L$181="","",MID(TEXT(入力シート!$L$181,"?????????0"),COLUMN(B$1)/2,1))</f>
        <v/>
      </c>
      <c r="D18" s="2020"/>
      <c r="E18" s="2029" t="str">
        <f>IF(入力シート!$L$181="","",MID(TEXT(入力シート!$L$181,"?????????0"),COLUMN(D$1)/2,1))</f>
        <v/>
      </c>
      <c r="F18" s="2020"/>
      <c r="G18" s="2019" t="str">
        <f>IF(入力シート!$L$181="","",MID(TEXT(入力シート!$L$181,"?????????0"),COLUMN(F$1)/2,1))</f>
        <v/>
      </c>
      <c r="H18" s="2020"/>
      <c r="I18" s="2019" t="str">
        <f>IF(入力シート!$L$181="","",MID(TEXT(入力シート!$L$181,"?????????0"),COLUMN(H$1)/2,1))</f>
        <v/>
      </c>
      <c r="J18" s="2031"/>
      <c r="K18" s="2029" t="str">
        <f>IF(入力シート!$L$181="","",MID(TEXT(入力シート!$L$181,"?????????0"),COLUMN(J$1)/2,1))</f>
        <v/>
      </c>
      <c r="L18" s="2020"/>
      <c r="M18" s="2019" t="str">
        <f>IF(入力シート!$L$181="","",MID(TEXT(入力シート!$L$181,"?????????0"),COLUMN(L$1)/2,1))</f>
        <v/>
      </c>
      <c r="N18" s="2020"/>
      <c r="O18" s="2019" t="str">
        <f>IF(入力シート!$L$181="","",MID(TEXT(入力シート!$L$181,"?????????0"),COLUMN(N$1)/2,1))</f>
        <v/>
      </c>
      <c r="P18" s="2031"/>
      <c r="Q18" s="2029" t="str">
        <f>IF(入力シート!$L$181="","",MID(TEXT(入力シート!$L$181,"?????????0"),COLUMN(P$1)/2,1))</f>
        <v/>
      </c>
      <c r="R18" s="2020"/>
      <c r="S18" s="2019" t="str">
        <f>IF(入力シート!$L$181="","",MID(TEXT(入力シート!$L$181,"?????????0"),COLUMN(R$1)/2,1))</f>
        <v/>
      </c>
      <c r="T18" s="2020"/>
      <c r="U18" s="2019" t="str">
        <f>IF(入力シート!$L$181="","",MID(TEXT(入力シート!$L$181,"?????????0"),COLUMN(T$1)/2,1))</f>
        <v/>
      </c>
      <c r="V18" s="2030"/>
      <c r="W18" s="2032" t="s">
        <v>21</v>
      </c>
      <c r="X18" s="2032"/>
      <c r="Z18" s="2045" t="str">
        <f>IF(入力シート!$L$185="","",IF(入力シート!$L$185&gt;0,MID(TEXT(入力シート!$L$185,"??????????"),COLUMN(B$1)/2,1),IF(入力シート!$AT185=10,"-",入力シート!AQ186)))</f>
        <v/>
      </c>
      <c r="AA18" s="2031"/>
      <c r="AB18" s="2029" t="str">
        <f>IF(入力シート!$L$185="","",IF(入力シート!$L$185&gt;0,MID(TEXT(入力シート!$L$185,"??????????"),COLUMN(D$1)/2,1),IF(入力シート!$AT185=9,"-",入力シート!AR186)))</f>
        <v/>
      </c>
      <c r="AC18" s="2020"/>
      <c r="AD18" s="2019" t="str">
        <f>IF(入力シート!$L$185="","",IF(入力シート!$L$185&gt;0,MID(TEXT(入力シート!$L$185,"??????????"),COLUMN(F$1)/2,1),IF(入力シート!$AT185=8,"-",入力シート!AS186)))</f>
        <v/>
      </c>
      <c r="AE18" s="2020"/>
      <c r="AF18" s="2019" t="str">
        <f>IF(入力シート!$L$185="","",IF(入力シート!$L$185&gt;0,MID(TEXT(入力シート!$L$185,"??????????"),COLUMN(H$1)/2,1),IF(入力シート!$AT185=7,"-",入力シート!AT186)))</f>
        <v/>
      </c>
      <c r="AG18" s="2031"/>
      <c r="AH18" s="2029" t="str">
        <f>IF(入力シート!$L$185="","",IF(入力シート!$L$185&gt;0,MID(TEXT(入力シート!$L$185,"??????????"),COLUMN(J$1)/2,1),IF(入力シート!$AT185=6,"-",入力シート!AU186)))</f>
        <v/>
      </c>
      <c r="AI18" s="2020"/>
      <c r="AJ18" s="2019" t="str">
        <f>IF(入力シート!$L$185="","",IF(入力シート!$L$185&gt;0,MID(TEXT(入力シート!$L$185,"??????????"),COLUMN(L$1)/2,1),IF(入力シート!$AT185=5,"-",入力シート!AV186)))</f>
        <v/>
      </c>
      <c r="AK18" s="2020"/>
      <c r="AL18" s="2019" t="str">
        <f>IF(入力シート!$L$185="","",IF(入力シート!$L$185&gt;0,MID(TEXT(入力シート!$L$185,"??????????"),COLUMN(N$1)/2,1),IF(入力シート!$AT185=4,"-",入力シート!AW186)))</f>
        <v/>
      </c>
      <c r="AM18" s="2031"/>
      <c r="AN18" s="2029" t="str">
        <f>IF(入力シート!$L$185="","",IF(入力シート!$L$185&gt;0,MID(TEXT(入力シート!$L$185,"??????????"),COLUMN(P$1)/2,1),IF(入力シート!$AT185=3,"-",入力シート!AX186)))</f>
        <v/>
      </c>
      <c r="AO18" s="2020"/>
      <c r="AP18" s="2019" t="str">
        <f>IF(入力シート!$L$185="","",IF(入力シート!$L$185&gt;0,MID(TEXT(入力シート!$L$185,"??????????"),COLUMN(R$1)/2,1),IF(入力シート!$AT185=2,"-",入力シート!AY186)))</f>
        <v/>
      </c>
      <c r="AQ18" s="2020"/>
      <c r="AR18" s="2019" t="str">
        <f>IF(入力シート!$L$185="","",IF(入力シート!$L$185&gt;=0,MID(TEXT(入力シート!$L$185,"0000000000"),COLUMN(T$1)/2,1),IF(入力シート!$AT185=1,"-",入力シート!AZ186)))</f>
        <v/>
      </c>
      <c r="AS18" s="2030"/>
      <c r="AT18" s="2032" t="s">
        <v>21</v>
      </c>
      <c r="AU18" s="2032"/>
      <c r="AW18" s="2045" t="str">
        <f>IF(入力シート!$L$188="","",MID(TEXT(入力シート!$L$188,"?????????0"),COLUMN(B$1)/2,1))</f>
        <v/>
      </c>
      <c r="AX18" s="2046"/>
      <c r="AY18" s="2029" t="str">
        <f>IF(入力シート!$L$188="","",MID(TEXT(入力シート!$L$188,"?????????0"),COLUMN(D$1)/2,1))</f>
        <v/>
      </c>
      <c r="AZ18" s="2020"/>
      <c r="BA18" s="2019" t="str">
        <f>IF(入力シート!$L$188="","",MID(TEXT(入力シート!$L$188,"?????????0"),COLUMN(F$1)/2,1))</f>
        <v/>
      </c>
      <c r="BB18" s="2020"/>
      <c r="BC18" s="2019" t="str">
        <f>IF(入力シート!$L$188="","",MID(TEXT(入力シート!$L$188,"?????????0"),COLUMN(H$1)/2,1))</f>
        <v/>
      </c>
      <c r="BD18" s="2031"/>
      <c r="BE18" s="2029" t="str">
        <f>IF(入力シート!$L$188="","",MID(TEXT(入力シート!$L$188,"?????????0"),COLUMN(J$1)/2,1))</f>
        <v/>
      </c>
      <c r="BF18" s="2020"/>
      <c r="BG18" s="2019" t="str">
        <f>IF(入力シート!$L$188="","",MID(TEXT(入力シート!$L$188,"?????????0"),COLUMN(L$1)/2,1))</f>
        <v/>
      </c>
      <c r="BH18" s="2020"/>
      <c r="BI18" s="2019" t="str">
        <f>IF(入力シート!$L$188="","",MID(TEXT(入力シート!$L$188,"?????????0"),COLUMN(N$1)/2,1))</f>
        <v/>
      </c>
      <c r="BJ18" s="2031"/>
      <c r="BK18" s="2029" t="str">
        <f>IF(入力シート!$L$188="","",MID(TEXT(入力シート!$L$188,"?????????0"),COLUMN(P$1)/2,1))</f>
        <v/>
      </c>
      <c r="BL18" s="2020"/>
      <c r="BM18" s="2019" t="str">
        <f>IF(入力シート!$L$188="","",MID(TEXT(入力シート!$L$188,"?????????0"),COLUMN(R$1)/2,1))</f>
        <v/>
      </c>
      <c r="BN18" s="2020"/>
      <c r="BO18" s="2019" t="str">
        <f>IF(入力シート!$L$188="","",MID(TEXT(入力シート!$L$188,"?????????0"),COLUMN(T$1)/2,1))</f>
        <v/>
      </c>
      <c r="BP18" s="2030"/>
      <c r="BQ18" s="2032" t="s">
        <v>21</v>
      </c>
      <c r="BR18" s="2032"/>
    </row>
    <row r="19" spans="1:71" s="315" customFormat="1" ht="37.5" customHeight="1" thickTop="1">
      <c r="C19" s="22"/>
      <c r="D19" s="22"/>
      <c r="E19" s="22"/>
      <c r="F19" s="22"/>
      <c r="G19" s="22"/>
      <c r="H19" s="22"/>
      <c r="I19" s="22"/>
      <c r="J19" s="22"/>
      <c r="K19" s="22"/>
      <c r="L19" s="22"/>
      <c r="M19" s="22"/>
      <c r="N19" s="22"/>
      <c r="O19" s="22"/>
      <c r="P19" s="22"/>
      <c r="Q19" s="22"/>
      <c r="R19" s="22"/>
      <c r="S19" s="22"/>
      <c r="T19" s="22"/>
      <c r="U19" s="22"/>
      <c r="V19" s="22"/>
      <c r="W19" s="2021" t="s">
        <v>494</v>
      </c>
      <c r="X19" s="2021"/>
      <c r="Z19" s="22"/>
      <c r="AA19" s="22"/>
      <c r="AB19" s="22"/>
      <c r="AC19" s="22"/>
      <c r="AD19" s="22"/>
      <c r="AE19" s="22"/>
      <c r="AF19" s="22"/>
      <c r="AG19" s="22"/>
      <c r="AH19" s="22"/>
      <c r="AI19" s="22"/>
      <c r="AJ19" s="22"/>
      <c r="AK19" s="22"/>
      <c r="AL19" s="22"/>
      <c r="AM19" s="22"/>
      <c r="AN19" s="22"/>
      <c r="AO19" s="22"/>
      <c r="AP19" s="22"/>
      <c r="AQ19" s="22"/>
      <c r="AR19" s="22"/>
      <c r="AS19" s="22"/>
      <c r="AT19" s="2021" t="s">
        <v>494</v>
      </c>
      <c r="AU19" s="2021"/>
      <c r="BQ19" s="2021" t="s">
        <v>494</v>
      </c>
      <c r="BR19" s="2021"/>
    </row>
    <row r="20" spans="1:71" s="315" customFormat="1" ht="37.5" customHeight="1">
      <c r="C20" s="22"/>
      <c r="D20" s="22"/>
      <c r="E20" s="22"/>
      <c r="F20" s="22"/>
      <c r="G20" s="22"/>
      <c r="H20" s="22"/>
      <c r="I20" s="22"/>
      <c r="J20" s="22"/>
      <c r="K20" s="22"/>
      <c r="L20" s="22"/>
      <c r="M20" s="22"/>
      <c r="N20" s="22"/>
      <c r="O20" s="22"/>
      <c r="P20" s="22"/>
      <c r="Q20" s="22"/>
      <c r="R20" s="22"/>
      <c r="S20" s="22"/>
      <c r="T20" s="22"/>
      <c r="U20" s="22"/>
      <c r="V20" s="22"/>
      <c r="W20" s="518"/>
      <c r="X20" s="518"/>
      <c r="Z20" s="22"/>
      <c r="AA20" s="22"/>
      <c r="AB20" s="22"/>
      <c r="AC20" s="22"/>
      <c r="AD20" s="22"/>
      <c r="AE20" s="22"/>
      <c r="AF20" s="22"/>
      <c r="AG20" s="22"/>
      <c r="AH20" s="22"/>
      <c r="AI20" s="22"/>
      <c r="AJ20" s="22"/>
      <c r="AK20" s="22"/>
      <c r="AL20" s="22"/>
      <c r="AM20" s="22"/>
      <c r="AN20" s="22"/>
      <c r="AO20" s="22"/>
      <c r="AP20" s="22"/>
      <c r="AQ20" s="22"/>
      <c r="AR20" s="22"/>
      <c r="AS20" s="22"/>
      <c r="AT20" s="518"/>
      <c r="AU20" s="518"/>
      <c r="BQ20" s="518"/>
      <c r="BR20" s="518"/>
    </row>
    <row r="21" spans="1:71" s="315" customFormat="1" ht="30" customHeight="1">
      <c r="C21" s="2079" t="s">
        <v>572</v>
      </c>
      <c r="D21" s="2080"/>
      <c r="E21" s="2080"/>
      <c r="F21" s="2080"/>
      <c r="G21" s="2080"/>
      <c r="H21" s="2080"/>
      <c r="I21" s="2080"/>
      <c r="J21" s="2080"/>
      <c r="K21" s="2080"/>
      <c r="L21" s="2080"/>
      <c r="M21" s="2080"/>
      <c r="N21" s="2080"/>
      <c r="O21" s="2080"/>
      <c r="P21" s="2080"/>
      <c r="Q21" s="2080"/>
      <c r="R21" s="2080"/>
      <c r="S21" s="2080"/>
      <c r="T21" s="2080"/>
      <c r="U21" s="2080"/>
      <c r="V21" s="2080"/>
      <c r="W21" s="2080"/>
      <c r="X21" s="2081"/>
      <c r="Z21" s="2079" t="s">
        <v>573</v>
      </c>
      <c r="AA21" s="2080"/>
      <c r="AB21" s="2080"/>
      <c r="AC21" s="2080"/>
      <c r="AD21" s="2080"/>
      <c r="AE21" s="2080"/>
      <c r="AF21" s="2080"/>
      <c r="AG21" s="2080"/>
      <c r="AH21" s="2080"/>
      <c r="AI21" s="2080"/>
      <c r="AJ21" s="2080"/>
      <c r="AK21" s="2080"/>
      <c r="AL21" s="2080"/>
      <c r="AM21" s="2080"/>
      <c r="AN21" s="2080"/>
      <c r="AO21" s="2080"/>
      <c r="AP21" s="2080"/>
      <c r="AQ21" s="2080"/>
      <c r="AR21" s="2080"/>
      <c r="AS21" s="2080"/>
      <c r="AT21" s="2080"/>
      <c r="AU21" s="2081"/>
    </row>
    <row r="22" spans="1:71" s="315" customFormat="1" ht="69" customHeight="1" thickBot="1">
      <c r="C22" s="2107" t="s">
        <v>1203</v>
      </c>
      <c r="D22" s="2108"/>
      <c r="E22" s="2108"/>
      <c r="F22" s="2108"/>
      <c r="G22" s="2108"/>
      <c r="H22" s="2108"/>
      <c r="I22" s="2108"/>
      <c r="J22" s="2108"/>
      <c r="K22" s="2108"/>
      <c r="L22" s="2108"/>
      <c r="M22" s="2108"/>
      <c r="N22" s="2108"/>
      <c r="O22" s="2108"/>
      <c r="P22" s="2108"/>
      <c r="Q22" s="2108"/>
      <c r="R22" s="2108"/>
      <c r="S22" s="2108"/>
      <c r="T22" s="2108"/>
      <c r="U22" s="2108"/>
      <c r="V22" s="2108"/>
      <c r="W22" s="2109"/>
      <c r="X22" s="2110"/>
      <c r="Z22" s="2107" t="s">
        <v>1203</v>
      </c>
      <c r="AA22" s="2108"/>
      <c r="AB22" s="2108"/>
      <c r="AC22" s="2108"/>
      <c r="AD22" s="2108"/>
      <c r="AE22" s="2108"/>
      <c r="AF22" s="2108"/>
      <c r="AG22" s="2108"/>
      <c r="AH22" s="2108"/>
      <c r="AI22" s="2108"/>
      <c r="AJ22" s="2108"/>
      <c r="AK22" s="2108"/>
      <c r="AL22" s="2108"/>
      <c r="AM22" s="2108"/>
      <c r="AN22" s="2108"/>
      <c r="AO22" s="2108"/>
      <c r="AP22" s="2108"/>
      <c r="AQ22" s="2108"/>
      <c r="AR22" s="2108"/>
      <c r="AS22" s="2108"/>
      <c r="AT22" s="2109"/>
      <c r="AU22" s="2110"/>
    </row>
    <row r="23" spans="1:71" s="315" customFormat="1" ht="53.25" customHeight="1" thickTop="1" thickBot="1">
      <c r="C23" s="2045" t="str">
        <f>IF(入力シート!$L$191="","",MID(TEXT(入力シート!$L$191,"?????????0"),COLUMN(B$1)/2,1))</f>
        <v/>
      </c>
      <c r="D23" s="2046"/>
      <c r="E23" s="2029" t="str">
        <f>IF(入力シート!$L$191="","",MID(TEXT(入力シート!$L$191,"?????????0"),COLUMN(D$1)/2,1))</f>
        <v/>
      </c>
      <c r="F23" s="2020"/>
      <c r="G23" s="2019" t="str">
        <f>IF(入力シート!$L$191="","",MID(TEXT(入力シート!$L$191,"?????????0"),COLUMN(F$1)/2,1))</f>
        <v/>
      </c>
      <c r="H23" s="2020"/>
      <c r="I23" s="2019" t="str">
        <f>IF(入力シート!$L$191="","",MID(TEXT(入力シート!$L$191,"?????????0"),COLUMN(H$1)/2,1))</f>
        <v/>
      </c>
      <c r="J23" s="2031"/>
      <c r="K23" s="2029" t="str">
        <f>IF(入力シート!$L$191="","",MID(TEXT(入力シート!$L$191,"?????????0"),COLUMN(J$1)/2,1))</f>
        <v/>
      </c>
      <c r="L23" s="2020"/>
      <c r="M23" s="2019" t="str">
        <f>IF(入力シート!$L$191="","",MID(TEXT(入力シート!$L$191,"?????????0"),COLUMN(L$1)/2,1))</f>
        <v/>
      </c>
      <c r="N23" s="2020"/>
      <c r="O23" s="2019" t="str">
        <f>IF(入力シート!$L$191="","",MID(TEXT(入力シート!$L$191,"?????????0"),COLUMN(N$1)/2,1))</f>
        <v/>
      </c>
      <c r="P23" s="2031"/>
      <c r="Q23" s="2029" t="str">
        <f>IF(入力シート!$L$191="","",MID(TEXT(入力シート!$L$191,"?????????0"),COLUMN(P$1)/2,1))</f>
        <v/>
      </c>
      <c r="R23" s="2020"/>
      <c r="S23" s="2019" t="str">
        <f>IF(入力シート!$L$191="","",MID(TEXT(入力シート!$L$191,"?????????0"),COLUMN(R$1)/2,1))</f>
        <v/>
      </c>
      <c r="T23" s="2020"/>
      <c r="U23" s="2019" t="str">
        <f>IF(入力シート!$L$191="","",MID(TEXT(入力シート!$L$191,"?????????0"),COLUMN(T$1)/2,1))</f>
        <v/>
      </c>
      <c r="V23" s="2030"/>
      <c r="W23" s="2032" t="s">
        <v>21</v>
      </c>
      <c r="X23" s="2032"/>
      <c r="Z23" s="2045" t="str">
        <f>IF(入力シート!$L$194="","",MID(TEXT(入力シート!$L$194,"?????????0"),COLUMN(B$1)/2,1))</f>
        <v/>
      </c>
      <c r="AA23" s="2031"/>
      <c r="AB23" s="2029" t="str">
        <f>IF(入力シート!$L$194="","",MID(TEXT(入力シート!$L$194,"?????????0"),COLUMN(D$1)/2,1))</f>
        <v/>
      </c>
      <c r="AC23" s="2020"/>
      <c r="AD23" s="2019" t="str">
        <f>IF(入力シート!$L$194="","",MID(TEXT(入力シート!$L$194,"?????????0"),COLUMN(F$1)/2,1))</f>
        <v/>
      </c>
      <c r="AE23" s="2020"/>
      <c r="AF23" s="2019" t="str">
        <f>IF(入力シート!$L$194="","",MID(TEXT(入力シート!$L$194,"?????????0"),COLUMN(H$1)/2,1))</f>
        <v/>
      </c>
      <c r="AG23" s="2031"/>
      <c r="AH23" s="2029" t="str">
        <f>IF(入力シート!$L$194="","",MID(TEXT(入力シート!$L$194,"?????????0"),COLUMN(J$1)/2,1))</f>
        <v/>
      </c>
      <c r="AI23" s="2020"/>
      <c r="AJ23" s="2019" t="str">
        <f>IF(入力シート!$L$194="","",MID(TEXT(入力シート!$L$194,"?????????0"),COLUMN(L$1)/2,1))</f>
        <v/>
      </c>
      <c r="AK23" s="2020"/>
      <c r="AL23" s="2019" t="str">
        <f>IF(入力シート!$L$194="","",MID(TEXT(入力シート!$L$194,"?????????0"),COLUMN(N$1)/2,1))</f>
        <v/>
      </c>
      <c r="AM23" s="2031"/>
      <c r="AN23" s="2029" t="str">
        <f>IF(入力シート!$L$194="","",MID(TEXT(入力シート!$L$194,"?????????0"),COLUMN(P$1)/2,1))</f>
        <v/>
      </c>
      <c r="AO23" s="2020"/>
      <c r="AP23" s="2019" t="str">
        <f>IF(入力シート!$L$194="","",MID(TEXT(入力シート!$L$194,"?????????0"),COLUMN(R$1)/2,1))</f>
        <v/>
      </c>
      <c r="AQ23" s="2020"/>
      <c r="AR23" s="2019" t="str">
        <f>IF(入力シート!$L$194="","",MID(TEXT(入力シート!$L$194,"?????????0"),COLUMN(T$1)/2,1))</f>
        <v/>
      </c>
      <c r="AS23" s="2030"/>
      <c r="AT23" s="2032" t="s">
        <v>21</v>
      </c>
      <c r="AU23" s="2032"/>
      <c r="BS23" s="374"/>
    </row>
    <row r="24" spans="1:71" ht="37.5" customHeight="1" thickTop="1">
      <c r="C24" s="315"/>
      <c r="D24" s="315"/>
      <c r="E24" s="315"/>
      <c r="F24" s="315"/>
      <c r="G24" s="315"/>
      <c r="H24" s="375"/>
      <c r="I24" s="375"/>
      <c r="J24" s="375"/>
      <c r="K24" s="375"/>
      <c r="L24" s="375"/>
      <c r="M24" s="375"/>
      <c r="N24" s="375"/>
      <c r="O24" s="375"/>
      <c r="P24" s="375"/>
      <c r="Q24" s="375"/>
      <c r="W24" s="2021" t="s">
        <v>494</v>
      </c>
      <c r="X24" s="2021"/>
      <c r="AT24" s="2021" t="s">
        <v>494</v>
      </c>
      <c r="AU24" s="2021"/>
      <c r="BI24" s="376"/>
    </row>
    <row r="25" spans="1:71" s="315" customFormat="1" ht="39" hidden="1" customHeight="1">
      <c r="AX25" s="374"/>
      <c r="AY25" s="374"/>
      <c r="AZ25" s="374"/>
      <c r="BA25" s="374"/>
      <c r="BB25" s="374"/>
      <c r="BC25" s="374"/>
      <c r="BD25" s="374"/>
      <c r="BE25" s="374"/>
      <c r="BF25" s="374"/>
      <c r="BG25" s="374"/>
      <c r="BH25" s="374"/>
      <c r="BI25" s="374"/>
      <c r="BJ25" s="374"/>
    </row>
    <row r="26" spans="1:71" s="315" customFormat="1" ht="30.6" customHeight="1">
      <c r="A26" s="522"/>
      <c r="B26" s="522"/>
      <c r="C26" s="520"/>
      <c r="D26" s="520"/>
      <c r="E26" s="520"/>
      <c r="F26" s="520"/>
      <c r="G26" s="520"/>
      <c r="H26" s="520"/>
      <c r="I26" s="520"/>
      <c r="J26" s="520"/>
      <c r="K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row>
    <row r="27" spans="1:71" s="315" customFormat="1" ht="37.5" customHeight="1">
      <c r="C27" s="374"/>
      <c r="D27" s="374"/>
      <c r="E27" s="374"/>
      <c r="F27" s="374"/>
      <c r="G27" s="374"/>
      <c r="H27" s="374"/>
      <c r="I27" s="374"/>
      <c r="J27" s="374"/>
      <c r="K27" s="374"/>
      <c r="L27" s="374"/>
      <c r="M27" s="374"/>
      <c r="N27" s="374"/>
      <c r="O27" s="374"/>
      <c r="P27" s="374"/>
      <c r="Q27" s="374"/>
      <c r="AM27" s="2021"/>
      <c r="AN27" s="2021"/>
    </row>
    <row r="28" spans="1:71" s="315" customFormat="1" ht="30.6" customHeight="1">
      <c r="A28" s="522"/>
      <c r="B28" s="522"/>
      <c r="C28" s="2052" t="s">
        <v>1278</v>
      </c>
      <c r="D28" s="2053"/>
      <c r="E28" s="2053"/>
      <c r="F28" s="2053"/>
      <c r="G28" s="2053"/>
      <c r="H28" s="2053"/>
      <c r="I28" s="2053"/>
      <c r="J28" s="2053"/>
      <c r="K28" s="2053"/>
      <c r="L28" s="2053"/>
      <c r="M28" s="2053"/>
      <c r="N28" s="2053"/>
      <c r="O28" s="2053"/>
      <c r="P28" s="2053"/>
      <c r="Q28" s="2053"/>
      <c r="R28" s="2053"/>
      <c r="S28" s="2053"/>
      <c r="T28" s="2053"/>
      <c r="U28" s="2053"/>
      <c r="V28" s="2053"/>
      <c r="W28" s="2053"/>
      <c r="X28" s="2054"/>
      <c r="Y28" s="520"/>
      <c r="Z28" s="2052" t="s">
        <v>1277</v>
      </c>
      <c r="AA28" s="2053"/>
      <c r="AB28" s="2053"/>
      <c r="AC28" s="2053"/>
      <c r="AD28" s="2053"/>
      <c r="AE28" s="2053"/>
      <c r="AF28" s="2053"/>
      <c r="AG28" s="2053"/>
      <c r="AH28" s="2053"/>
      <c r="AI28" s="2053"/>
      <c r="AJ28" s="2053"/>
      <c r="AK28" s="2053"/>
      <c r="AL28" s="2053"/>
      <c r="AM28" s="2053"/>
      <c r="AN28" s="2053"/>
      <c r="AO28" s="2053"/>
      <c r="AP28" s="2053"/>
      <c r="AQ28" s="2053"/>
      <c r="AR28" s="2053"/>
      <c r="AS28" s="2053"/>
      <c r="AT28" s="2089"/>
      <c r="AU28" s="2090"/>
    </row>
    <row r="29" spans="1:71" s="315" customFormat="1" ht="52.5" customHeight="1">
      <c r="A29" s="522"/>
      <c r="B29" s="522"/>
      <c r="C29" s="2062" t="s">
        <v>1350</v>
      </c>
      <c r="D29" s="2063"/>
      <c r="E29" s="2063"/>
      <c r="F29" s="2063"/>
      <c r="G29" s="2063"/>
      <c r="H29" s="2063"/>
      <c r="I29" s="2063"/>
      <c r="J29" s="2063"/>
      <c r="K29" s="2063"/>
      <c r="L29" s="2063"/>
      <c r="M29" s="2063"/>
      <c r="N29" s="2063"/>
      <c r="O29" s="2063"/>
      <c r="P29" s="2063"/>
      <c r="Q29" s="2063"/>
      <c r="R29" s="2063"/>
      <c r="S29" s="2063"/>
      <c r="T29" s="2063"/>
      <c r="U29" s="2063"/>
      <c r="V29" s="2063"/>
      <c r="W29" s="2063"/>
      <c r="X29" s="2064"/>
      <c r="Y29" s="377"/>
      <c r="Z29" s="2062" t="s">
        <v>1351</v>
      </c>
      <c r="AA29" s="2063"/>
      <c r="AB29" s="2063"/>
      <c r="AC29" s="2063"/>
      <c r="AD29" s="2063"/>
      <c r="AE29" s="2063"/>
      <c r="AF29" s="2063"/>
      <c r="AG29" s="2063"/>
      <c r="AH29" s="2063"/>
      <c r="AI29" s="2063"/>
      <c r="AJ29" s="2063"/>
      <c r="AK29" s="2063"/>
      <c r="AL29" s="2063"/>
      <c r="AM29" s="2063"/>
      <c r="AN29" s="2063"/>
      <c r="AO29" s="2063"/>
      <c r="AP29" s="2063"/>
      <c r="AQ29" s="2063"/>
      <c r="AR29" s="2063"/>
      <c r="AS29" s="2063"/>
      <c r="AT29" s="2063"/>
      <c r="AU29" s="2064"/>
    </row>
    <row r="30" spans="1:71" s="315" customFormat="1" ht="36.6" customHeight="1">
      <c r="A30" s="522"/>
      <c r="B30" s="522"/>
      <c r="C30" s="2065"/>
      <c r="D30" s="2066"/>
      <c r="E30" s="2066"/>
      <c r="F30" s="2066"/>
      <c r="G30" s="2066"/>
      <c r="H30" s="2066"/>
      <c r="I30" s="2066"/>
      <c r="J30" s="2066"/>
      <c r="K30" s="2066"/>
      <c r="L30" s="2066"/>
      <c r="M30" s="2066"/>
      <c r="N30" s="2066"/>
      <c r="O30" s="2066"/>
      <c r="P30" s="2066"/>
      <c r="Q30" s="2066"/>
      <c r="R30" s="2066"/>
      <c r="S30" s="2066"/>
      <c r="T30" s="2066"/>
      <c r="U30" s="2066"/>
      <c r="V30" s="2066"/>
      <c r="W30" s="2066"/>
      <c r="X30" s="2067"/>
      <c r="Y30" s="374"/>
      <c r="Z30" s="2065"/>
      <c r="AA30" s="2066"/>
      <c r="AB30" s="2066"/>
      <c r="AC30" s="2066"/>
      <c r="AD30" s="2066"/>
      <c r="AE30" s="2066"/>
      <c r="AF30" s="2066"/>
      <c r="AG30" s="2066"/>
      <c r="AH30" s="2066"/>
      <c r="AI30" s="2066"/>
      <c r="AJ30" s="2066"/>
      <c r="AK30" s="2066"/>
      <c r="AL30" s="2066"/>
      <c r="AM30" s="2066"/>
      <c r="AN30" s="2066"/>
      <c r="AO30" s="2066"/>
      <c r="AP30" s="2066"/>
      <c r="AQ30" s="2066"/>
      <c r="AR30" s="2066"/>
      <c r="AS30" s="2066"/>
      <c r="AT30" s="2066"/>
      <c r="AU30" s="2067"/>
    </row>
    <row r="31" spans="1:71" s="315" customFormat="1" ht="52.5" customHeight="1">
      <c r="A31" s="522"/>
      <c r="B31" s="522"/>
      <c r="C31" s="2065"/>
      <c r="D31" s="2066"/>
      <c r="E31" s="2066"/>
      <c r="F31" s="2066"/>
      <c r="G31" s="2066"/>
      <c r="H31" s="2066"/>
      <c r="I31" s="2066"/>
      <c r="J31" s="2066"/>
      <c r="K31" s="2066"/>
      <c r="L31" s="2066"/>
      <c r="M31" s="2066"/>
      <c r="N31" s="2066"/>
      <c r="O31" s="2066"/>
      <c r="P31" s="2066"/>
      <c r="Q31" s="2066"/>
      <c r="R31" s="2066"/>
      <c r="S31" s="2066"/>
      <c r="T31" s="2066"/>
      <c r="U31" s="2066"/>
      <c r="V31" s="2066"/>
      <c r="W31" s="2066"/>
      <c r="X31" s="2067"/>
      <c r="Y31" s="377"/>
      <c r="Z31" s="2065"/>
      <c r="AA31" s="2066"/>
      <c r="AB31" s="2066"/>
      <c r="AC31" s="2066"/>
      <c r="AD31" s="2066"/>
      <c r="AE31" s="2066"/>
      <c r="AF31" s="2066"/>
      <c r="AG31" s="2066"/>
      <c r="AH31" s="2066"/>
      <c r="AI31" s="2066"/>
      <c r="AJ31" s="2066"/>
      <c r="AK31" s="2066"/>
      <c r="AL31" s="2066"/>
      <c r="AM31" s="2066"/>
      <c r="AN31" s="2066"/>
      <c r="AO31" s="2066"/>
      <c r="AP31" s="2066"/>
      <c r="AQ31" s="2066"/>
      <c r="AR31" s="2066"/>
      <c r="AS31" s="2066"/>
      <c r="AT31" s="2066"/>
      <c r="AU31" s="2067"/>
    </row>
    <row r="32" spans="1:71" s="315" customFormat="1" ht="36.6" customHeight="1">
      <c r="A32" s="522"/>
      <c r="B32" s="522"/>
      <c r="C32" s="2065"/>
      <c r="D32" s="2066"/>
      <c r="E32" s="2066"/>
      <c r="F32" s="2066"/>
      <c r="G32" s="2066"/>
      <c r="H32" s="2066"/>
      <c r="I32" s="2066"/>
      <c r="J32" s="2066"/>
      <c r="K32" s="2066"/>
      <c r="L32" s="2066"/>
      <c r="M32" s="2066"/>
      <c r="N32" s="2066"/>
      <c r="O32" s="2066"/>
      <c r="P32" s="2066"/>
      <c r="Q32" s="2066"/>
      <c r="R32" s="2066"/>
      <c r="S32" s="2066"/>
      <c r="T32" s="2066"/>
      <c r="U32" s="2066"/>
      <c r="V32" s="2066"/>
      <c r="W32" s="2066"/>
      <c r="X32" s="2067"/>
      <c r="Y32" s="374"/>
      <c r="Z32" s="2065"/>
      <c r="AA32" s="2066"/>
      <c r="AB32" s="2066"/>
      <c r="AC32" s="2066"/>
      <c r="AD32" s="2066"/>
      <c r="AE32" s="2066"/>
      <c r="AF32" s="2066"/>
      <c r="AG32" s="2066"/>
      <c r="AH32" s="2066"/>
      <c r="AI32" s="2066"/>
      <c r="AJ32" s="2066"/>
      <c r="AK32" s="2066"/>
      <c r="AL32" s="2066"/>
      <c r="AM32" s="2066"/>
      <c r="AN32" s="2066"/>
      <c r="AO32" s="2066"/>
      <c r="AP32" s="2066"/>
      <c r="AQ32" s="2066"/>
      <c r="AR32" s="2066"/>
      <c r="AS32" s="2066"/>
      <c r="AT32" s="2066"/>
      <c r="AU32" s="2067"/>
    </row>
    <row r="33" spans="1:70" s="315" customFormat="1" ht="52.5" customHeight="1">
      <c r="A33" s="522"/>
      <c r="B33" s="522"/>
      <c r="C33" s="2065"/>
      <c r="D33" s="2066"/>
      <c r="E33" s="2066"/>
      <c r="F33" s="2066"/>
      <c r="G33" s="2066"/>
      <c r="H33" s="2066"/>
      <c r="I33" s="2066"/>
      <c r="J33" s="2066"/>
      <c r="K33" s="2066"/>
      <c r="L33" s="2066"/>
      <c r="M33" s="2066"/>
      <c r="N33" s="2066"/>
      <c r="O33" s="2066"/>
      <c r="P33" s="2066"/>
      <c r="Q33" s="2066"/>
      <c r="R33" s="2066"/>
      <c r="S33" s="2066"/>
      <c r="T33" s="2066"/>
      <c r="U33" s="2066"/>
      <c r="V33" s="2066"/>
      <c r="W33" s="2066"/>
      <c r="X33" s="2067"/>
      <c r="Y33" s="521"/>
      <c r="Z33" s="2065"/>
      <c r="AA33" s="2066"/>
      <c r="AB33" s="2066"/>
      <c r="AC33" s="2066"/>
      <c r="AD33" s="2066"/>
      <c r="AE33" s="2066"/>
      <c r="AF33" s="2066"/>
      <c r="AG33" s="2066"/>
      <c r="AH33" s="2066"/>
      <c r="AI33" s="2066"/>
      <c r="AJ33" s="2066"/>
      <c r="AK33" s="2066"/>
      <c r="AL33" s="2066"/>
      <c r="AM33" s="2066"/>
      <c r="AN33" s="2066"/>
      <c r="AO33" s="2066"/>
      <c r="AP33" s="2066"/>
      <c r="AQ33" s="2066"/>
      <c r="AR33" s="2066"/>
      <c r="AS33" s="2066"/>
      <c r="AT33" s="2066"/>
      <c r="AU33" s="2067"/>
    </row>
    <row r="34" spans="1:70" s="315" customFormat="1" ht="36.6" customHeight="1">
      <c r="A34" s="522"/>
      <c r="B34" s="522"/>
      <c r="C34" s="2068" t="s">
        <v>1264</v>
      </c>
      <c r="D34" s="2069"/>
      <c r="E34" s="2069"/>
      <c r="F34" s="2069"/>
      <c r="G34" s="2069"/>
      <c r="H34" s="2069"/>
      <c r="I34" s="2017" t="s">
        <v>1265</v>
      </c>
      <c r="J34" s="2017"/>
      <c r="K34" s="2017"/>
      <c r="L34" s="2017"/>
      <c r="M34" s="2017"/>
      <c r="N34" s="2017"/>
      <c r="O34" s="2017"/>
      <c r="P34" s="2017"/>
      <c r="Q34" s="2017"/>
      <c r="R34" s="2017"/>
      <c r="S34" s="2017"/>
      <c r="T34" s="2017"/>
      <c r="U34" s="2017"/>
      <c r="V34" s="2017"/>
      <c r="W34" s="2017"/>
      <c r="X34" s="2018"/>
      <c r="Y34" s="377"/>
      <c r="Z34" s="2068" t="s">
        <v>1264</v>
      </c>
      <c r="AA34" s="2069"/>
      <c r="AB34" s="2069"/>
      <c r="AC34" s="2069"/>
      <c r="AD34" s="2069"/>
      <c r="AE34" s="2069"/>
      <c r="AF34" s="2017" t="s">
        <v>1265</v>
      </c>
      <c r="AG34" s="2017"/>
      <c r="AH34" s="2017"/>
      <c r="AI34" s="2017"/>
      <c r="AJ34" s="2017"/>
      <c r="AK34" s="2017"/>
      <c r="AL34" s="2017"/>
      <c r="AM34" s="2017"/>
      <c r="AN34" s="2017"/>
      <c r="AO34" s="2017"/>
      <c r="AP34" s="2017"/>
      <c r="AQ34" s="2017"/>
      <c r="AR34" s="2017"/>
      <c r="AS34" s="2017"/>
      <c r="AT34" s="2017"/>
      <c r="AU34" s="2018"/>
    </row>
    <row r="35" spans="1:70" s="315" customFormat="1" ht="52.5" customHeight="1" thickBot="1">
      <c r="A35" s="522"/>
      <c r="B35" s="522"/>
      <c r="C35" s="490"/>
      <c r="D35" s="526"/>
      <c r="E35" s="526"/>
      <c r="F35" s="526"/>
      <c r="G35" s="526"/>
      <c r="H35" s="526"/>
      <c r="I35" s="529"/>
      <c r="J35" s="529"/>
      <c r="K35" s="529"/>
      <c r="L35" s="529"/>
      <c r="M35" s="529"/>
      <c r="N35" s="529"/>
      <c r="O35" s="529"/>
      <c r="P35" s="529"/>
      <c r="Q35" s="529"/>
      <c r="R35" s="529"/>
      <c r="S35" s="529"/>
      <c r="T35" s="529"/>
      <c r="U35" s="529"/>
      <c r="V35" s="529"/>
      <c r="W35" s="530"/>
      <c r="X35" s="531"/>
      <c r="Y35" s="521"/>
      <c r="Z35" s="490"/>
      <c r="AA35" s="526"/>
      <c r="AB35" s="526"/>
      <c r="AC35" s="526"/>
      <c r="AD35" s="526"/>
      <c r="AE35" s="526"/>
      <c r="AF35" s="529"/>
      <c r="AG35" s="529"/>
      <c r="AH35" s="529"/>
      <c r="AI35" s="529"/>
      <c r="AJ35" s="529"/>
      <c r="AK35" s="529"/>
      <c r="AL35" s="529"/>
      <c r="AM35" s="529"/>
      <c r="AN35" s="529"/>
      <c r="AO35" s="529"/>
      <c r="AP35" s="529"/>
      <c r="AQ35" s="529"/>
      <c r="AR35" s="529"/>
      <c r="AS35" s="529"/>
      <c r="AT35" s="530"/>
      <c r="AU35" s="531"/>
    </row>
    <row r="36" spans="1:70" s="315" customFormat="1" ht="52.5" customHeight="1" thickTop="1" thickBot="1">
      <c r="A36" s="522"/>
      <c r="B36" s="522"/>
      <c r="C36" s="2045" t="str">
        <f>IF(入力シート!$L$200="","",MID(TEXT(入力シート!$L$200,"?????????0"),COLUMN(B$1)/2,1))</f>
        <v/>
      </c>
      <c r="D36" s="2046"/>
      <c r="E36" s="2029" t="str">
        <f>IF(入力シート!$L$200="","",MID(TEXT(入力シート!$L$200,"?????????0"),COLUMN(D$1)/2,1))</f>
        <v/>
      </c>
      <c r="F36" s="2020"/>
      <c r="G36" s="2019" t="str">
        <f>IF(入力シート!$L$200="","",MID(TEXT(入力シート!$L$200,"?????????0"),COLUMN(F$1)/2,1))</f>
        <v/>
      </c>
      <c r="H36" s="2020"/>
      <c r="I36" s="2019" t="str">
        <f>IF(入力シート!$L$200="","",MID(TEXT(入力シート!$L$200,"?????????0"),COLUMN(H$1)/2,1))</f>
        <v/>
      </c>
      <c r="J36" s="2031"/>
      <c r="K36" s="2029" t="str">
        <f>IF(入力シート!$L$200="","",MID(TEXT(入力シート!$L$200,"?????????0"),COLUMN(J$1)/2,1))</f>
        <v/>
      </c>
      <c r="L36" s="2020"/>
      <c r="M36" s="2019" t="str">
        <f>IF(入力シート!$L$200="","",MID(TEXT(入力シート!$L$200,"?????????0"),COLUMN(L$1)/2,1))</f>
        <v/>
      </c>
      <c r="N36" s="2020"/>
      <c r="O36" s="2019" t="str">
        <f>IF(入力シート!$L$200="","",MID(TEXT(入力シート!$L$200,"?????????0"),COLUMN(N$1)/2,1))</f>
        <v/>
      </c>
      <c r="P36" s="2031"/>
      <c r="Q36" s="2029" t="str">
        <f>IF(入力シート!$L$200="","",MID(TEXT(入力シート!$L$200,"?????????0"),COLUMN(P$1)/2,1))</f>
        <v/>
      </c>
      <c r="R36" s="2020"/>
      <c r="S36" s="2019" t="str">
        <f>IF(入力シート!$L$200="","",MID(TEXT(入力シート!$L$200,"?????????0"),COLUMN(R$1)/2,1))</f>
        <v/>
      </c>
      <c r="T36" s="2020"/>
      <c r="U36" s="2019" t="str">
        <f>IF(入力シート!$L$200="","",MID(TEXT(入力シート!$L$200,"?????????0"),COLUMN(T$1)/2,1))</f>
        <v/>
      </c>
      <c r="V36" s="2030"/>
      <c r="W36" s="2077" t="s">
        <v>21</v>
      </c>
      <c r="X36" s="2078"/>
      <c r="Y36" s="374"/>
      <c r="Z36" s="2045" t="str">
        <f>IF(入力シート!$L$206="","",MID(TEXT(入力シート!$L$206,"?????????0"),COLUMN(B$1)/2,1))</f>
        <v/>
      </c>
      <c r="AA36" s="2046"/>
      <c r="AB36" s="2029" t="str">
        <f>IF(入力シート!$L$206="","",MID(TEXT(入力シート!$L$206,"?????????0"),COLUMN(D$1)/2,1))</f>
        <v/>
      </c>
      <c r="AC36" s="2020"/>
      <c r="AD36" s="2019" t="str">
        <f>IF(入力シート!$L$206="","",MID(TEXT(入力シート!$L$206,"?????????0"),COLUMN(F$1)/2,1))</f>
        <v/>
      </c>
      <c r="AE36" s="2020"/>
      <c r="AF36" s="2019" t="str">
        <f>IF(入力シート!$L$206="","",MID(TEXT(入力シート!$L$206,"?????????0"),COLUMN(H$1)/2,1))</f>
        <v/>
      </c>
      <c r="AG36" s="2031"/>
      <c r="AH36" s="2029" t="str">
        <f>IF(入力シート!$L$206="","",MID(TEXT(入力シート!$L$206,"?????????0"),COLUMN(J$1)/2,1))</f>
        <v/>
      </c>
      <c r="AI36" s="2020"/>
      <c r="AJ36" s="2019" t="str">
        <f>IF(入力シート!$L$206="","",MID(TEXT(入力シート!$L$206,"?????????0"),COLUMN(L$1)/2,1))</f>
        <v/>
      </c>
      <c r="AK36" s="2020"/>
      <c r="AL36" s="2019" t="str">
        <f>IF(入力シート!$L$206="","",MID(TEXT(入力シート!$L$206,"?????????0"),COLUMN(N$1)/2,1))</f>
        <v/>
      </c>
      <c r="AM36" s="2031"/>
      <c r="AN36" s="2029" t="str">
        <f>IF(入力シート!$L$206="","",MID(TEXT(入力シート!$L$206,"?????????0"),COLUMN(P$1)/2,1))</f>
        <v/>
      </c>
      <c r="AO36" s="2020"/>
      <c r="AP36" s="2019" t="str">
        <f>IF(入力シート!$L$206="","",MID(TEXT(入力シート!$L$206,"?????????0"),COLUMN(R$1)/2,1))</f>
        <v/>
      </c>
      <c r="AQ36" s="2020"/>
      <c r="AR36" s="2019" t="str">
        <f>IF(入力シート!$L$206="","",MID(TEXT(入力シート!$L$206,"?????????0"),COLUMN(T$1)/2,1))</f>
        <v/>
      </c>
      <c r="AS36" s="2030"/>
      <c r="AT36" s="2077" t="s">
        <v>21</v>
      </c>
      <c r="AU36" s="2078"/>
    </row>
    <row r="37" spans="1:70" ht="37.5" customHeight="1" thickTop="1">
      <c r="S37" s="2061"/>
      <c r="T37" s="2061"/>
      <c r="W37" s="2061" t="s">
        <v>494</v>
      </c>
      <c r="X37" s="2061"/>
      <c r="AT37" s="2061" t="s">
        <v>494</v>
      </c>
      <c r="AU37" s="2061"/>
    </row>
    <row r="38" spans="1:70" ht="37.5" customHeight="1" thickBot="1">
      <c r="S38" s="519"/>
      <c r="T38" s="519"/>
      <c r="AQ38" s="519"/>
      <c r="AR38" s="519"/>
    </row>
    <row r="39" spans="1:70" s="315" customFormat="1" ht="30.6" customHeight="1" thickBot="1">
      <c r="C39" s="2074" t="s">
        <v>1266</v>
      </c>
      <c r="D39" s="2075"/>
      <c r="E39" s="2075"/>
      <c r="F39" s="2075"/>
      <c r="G39" s="2075"/>
      <c r="H39" s="2075"/>
      <c r="I39" s="2075"/>
      <c r="J39" s="2075"/>
      <c r="K39" s="2075"/>
      <c r="L39" s="2075"/>
      <c r="M39" s="2075"/>
      <c r="N39" s="2075"/>
      <c r="O39" s="2075"/>
      <c r="P39" s="2075"/>
      <c r="Q39" s="2075"/>
      <c r="R39" s="2075"/>
      <c r="S39" s="2075"/>
      <c r="T39" s="2075"/>
      <c r="U39" s="2075"/>
      <c r="V39" s="2075"/>
      <c r="W39" s="2075"/>
      <c r="X39" s="2075"/>
      <c r="Y39" s="2075"/>
      <c r="Z39" s="2075"/>
      <c r="AA39" s="2075"/>
      <c r="AB39" s="2076"/>
      <c r="AC39" s="362"/>
      <c r="AD39" s="374"/>
    </row>
    <row r="40" spans="1:70" s="315" customFormat="1" ht="69.75" customHeight="1" thickBot="1">
      <c r="C40" s="2055" t="s">
        <v>521</v>
      </c>
      <c r="D40" s="2056"/>
      <c r="E40" s="2056"/>
      <c r="F40" s="2056"/>
      <c r="G40" s="2056"/>
      <c r="H40" s="2056"/>
      <c r="I40" s="2057"/>
      <c r="J40" s="2057"/>
      <c r="K40" s="2057"/>
      <c r="L40" s="2057"/>
      <c r="M40" s="2057"/>
      <c r="N40" s="2057"/>
      <c r="O40" s="2057"/>
      <c r="P40" s="2057"/>
      <c r="Q40" s="2057"/>
      <c r="R40" s="2057"/>
      <c r="S40" s="2057"/>
      <c r="T40" s="2057"/>
      <c r="U40" s="2057"/>
      <c r="V40" s="2057"/>
      <c r="W40" s="2057"/>
      <c r="X40" s="2057"/>
      <c r="Y40" s="2057"/>
      <c r="Z40" s="2057"/>
      <c r="AA40" s="2057"/>
      <c r="AB40" s="2058"/>
      <c r="AC40" s="378"/>
      <c r="AD40" s="374"/>
    </row>
    <row r="41" spans="1:70" s="315" customFormat="1" ht="52.9" customHeight="1" thickTop="1" thickBot="1">
      <c r="C41" s="2045" t="str">
        <f>IF(入力シート!$L$209="","",MID(TEXT(入力シート!$L$209,"??0"),COLUMN(B$1)/2,1))</f>
        <v/>
      </c>
      <c r="D41" s="2020"/>
      <c r="E41" s="2019" t="str">
        <f>IF(入力シート!$L$209="","",MID(TEXT(入力シート!$L$209,"??0"),COLUMN(D$1)/2,1))</f>
        <v/>
      </c>
      <c r="F41" s="2020"/>
      <c r="G41" s="2019" t="str">
        <f>IF(入力シート!$L$209="","",MID(TEXT(入力シート!$L$209,"??0"),COLUMN(F$1)/2,1))</f>
        <v/>
      </c>
      <c r="H41" s="2030"/>
      <c r="I41" s="2059" t="s">
        <v>351</v>
      </c>
      <c r="J41" s="2059"/>
      <c r="K41" s="2060" t="s">
        <v>494</v>
      </c>
      <c r="L41" s="2060"/>
      <c r="Z41" s="378"/>
      <c r="AA41" s="378"/>
      <c r="AB41" s="378"/>
      <c r="AC41" s="378"/>
      <c r="AD41" s="374"/>
    </row>
    <row r="42" spans="1:70" s="315" customFormat="1" ht="37.5" customHeight="1" thickTop="1">
      <c r="C42" s="379"/>
      <c r="D42" s="379"/>
      <c r="E42" s="379"/>
      <c r="F42" s="379"/>
      <c r="G42" s="379"/>
      <c r="H42" s="379"/>
      <c r="I42" s="379"/>
      <c r="J42" s="379"/>
      <c r="K42" s="379"/>
      <c r="L42" s="379"/>
      <c r="M42" s="379"/>
      <c r="N42" s="379"/>
      <c r="O42" s="379"/>
      <c r="P42" s="379"/>
      <c r="Q42" s="379"/>
      <c r="R42" s="379"/>
      <c r="S42" s="380"/>
      <c r="T42" s="381"/>
      <c r="V42" s="377"/>
      <c r="W42" s="377"/>
      <c r="X42" s="377"/>
      <c r="Y42" s="377"/>
      <c r="Z42" s="377"/>
      <c r="AA42" s="377"/>
      <c r="AW42" s="22"/>
      <c r="AX42" s="22"/>
      <c r="AY42" s="22"/>
      <c r="AZ42" s="22"/>
      <c r="BA42" s="22"/>
      <c r="BB42" s="22"/>
      <c r="BC42" s="22"/>
      <c r="BD42" s="22"/>
      <c r="BE42" s="22"/>
      <c r="BF42" s="22"/>
      <c r="BG42" s="22"/>
      <c r="BH42" s="22"/>
      <c r="BI42" s="22"/>
      <c r="BJ42" s="22"/>
      <c r="BK42" s="22"/>
      <c r="BL42" s="22"/>
      <c r="BM42" s="22"/>
      <c r="BN42" s="22"/>
      <c r="BO42" s="22"/>
      <c r="BP42" s="22"/>
      <c r="BQ42" s="380"/>
      <c r="BR42" s="382"/>
    </row>
    <row r="43" spans="1:70" s="315" customFormat="1" ht="39" hidden="1" customHeight="1">
      <c r="AX43" s="374"/>
      <c r="AY43" s="374"/>
      <c r="AZ43" s="374"/>
      <c r="BA43" s="374"/>
      <c r="BB43" s="374"/>
      <c r="BC43" s="374"/>
      <c r="BD43" s="374"/>
      <c r="BE43" s="374"/>
      <c r="BF43" s="374"/>
      <c r="BG43" s="374"/>
      <c r="BH43" s="374"/>
      <c r="BI43" s="374"/>
      <c r="BJ43" s="374"/>
    </row>
    <row r="44" spans="1:70" s="315" customFormat="1" ht="30.6" hidden="1" customHeight="1">
      <c r="C44" s="2052" t="s">
        <v>293</v>
      </c>
      <c r="D44" s="2053"/>
      <c r="E44" s="2053"/>
      <c r="F44" s="2053"/>
      <c r="G44" s="2053"/>
      <c r="H44" s="2053"/>
      <c r="I44" s="2053"/>
      <c r="J44" s="2053"/>
      <c r="K44" s="2053"/>
      <c r="L44" s="2053"/>
      <c r="M44" s="2053"/>
      <c r="N44" s="2053"/>
      <c r="O44" s="2053"/>
      <c r="P44" s="2053"/>
      <c r="Q44" s="2053"/>
      <c r="R44" s="2053"/>
      <c r="S44" s="2053"/>
      <c r="T44" s="2053"/>
      <c r="U44" s="2053"/>
      <c r="V44" s="2053"/>
      <c r="W44" s="2053"/>
      <c r="X44" s="2053"/>
      <c r="Y44" s="2053"/>
      <c r="Z44" s="2053"/>
      <c r="AA44" s="2053"/>
      <c r="AB44" s="2054"/>
      <c r="AC44" s="362"/>
      <c r="AD44" s="374"/>
    </row>
    <row r="45" spans="1:70" s="315" customFormat="1" ht="69.75" hidden="1" customHeight="1" thickBot="1">
      <c r="C45" s="1785" t="s">
        <v>22</v>
      </c>
      <c r="D45" s="1786"/>
      <c r="E45" s="1786"/>
      <c r="F45" s="1786"/>
      <c r="G45" s="1786"/>
      <c r="H45" s="1786"/>
      <c r="I45" s="1786"/>
      <c r="J45" s="1786"/>
      <c r="K45" s="1786"/>
      <c r="L45" s="1786"/>
      <c r="M45" s="1786"/>
      <c r="N45" s="1786"/>
      <c r="O45" s="1786"/>
      <c r="P45" s="1786"/>
      <c r="Q45" s="1786"/>
      <c r="R45" s="1786"/>
      <c r="S45" s="1786"/>
      <c r="T45" s="1786"/>
      <c r="U45" s="1786"/>
      <c r="V45" s="1786"/>
      <c r="W45" s="1786"/>
      <c r="X45" s="1786"/>
      <c r="Y45" s="1786"/>
      <c r="Z45" s="1786"/>
      <c r="AA45" s="1786"/>
      <c r="AB45" s="1845"/>
      <c r="AC45" s="378"/>
      <c r="AD45" s="374"/>
    </row>
    <row r="46" spans="1:70" s="315" customFormat="1" ht="51.75" hidden="1" customHeight="1" thickTop="1" thickBot="1">
      <c r="C46" s="1869" t="s">
        <v>341</v>
      </c>
      <c r="D46" s="1863"/>
      <c r="E46" s="1862" t="s">
        <v>341</v>
      </c>
      <c r="F46" s="1863"/>
      <c r="G46" s="1862" t="s">
        <v>341</v>
      </c>
      <c r="H46" s="1928"/>
      <c r="I46" s="2072" t="s">
        <v>23</v>
      </c>
      <c r="J46" s="2073"/>
      <c r="Z46" s="378"/>
      <c r="AA46" s="378"/>
      <c r="AB46" s="378"/>
      <c r="AC46" s="378"/>
      <c r="AD46" s="374"/>
    </row>
    <row r="47" spans="1:70" s="315" customFormat="1" ht="40.35" hidden="1" customHeight="1">
      <c r="C47" s="22"/>
      <c r="D47" s="22"/>
      <c r="E47" s="22"/>
      <c r="F47" s="22"/>
      <c r="G47" s="22"/>
      <c r="H47" s="22"/>
      <c r="I47" s="360"/>
      <c r="J47" s="360"/>
      <c r="Z47" s="378"/>
      <c r="AA47" s="378"/>
      <c r="AB47" s="378"/>
      <c r="AC47" s="378"/>
      <c r="AD47" s="374"/>
    </row>
    <row r="48" spans="1:70" s="315" customFormat="1" ht="40.35" customHeight="1">
      <c r="C48" s="22"/>
      <c r="D48" s="22"/>
      <c r="E48" s="22"/>
      <c r="F48" s="22"/>
      <c r="G48" s="22"/>
      <c r="H48" s="22"/>
      <c r="I48" s="360"/>
      <c r="J48" s="360"/>
      <c r="Z48" s="378"/>
      <c r="AA48" s="378"/>
      <c r="AB48" s="378"/>
      <c r="AC48" s="378"/>
      <c r="AD48" s="374"/>
    </row>
    <row r="49" spans="3:70" s="369" customFormat="1" ht="41.45" customHeight="1" thickBot="1">
      <c r="C49" s="2070" t="s">
        <v>586</v>
      </c>
      <c r="D49" s="2071"/>
      <c r="E49" s="2071"/>
      <c r="F49" s="2071"/>
      <c r="G49" s="2071"/>
      <c r="H49" s="1785" t="s">
        <v>484</v>
      </c>
      <c r="I49" s="1786"/>
      <c r="J49" s="1786"/>
      <c r="K49" s="1786"/>
      <c r="L49" s="1786"/>
      <c r="M49" s="1786"/>
      <c r="N49" s="1786"/>
      <c r="O49" s="1786"/>
      <c r="P49" s="1786"/>
      <c r="Q49" s="1786"/>
      <c r="R49" s="1786"/>
      <c r="S49" s="1786"/>
      <c r="T49" s="1786"/>
      <c r="U49" s="1786"/>
      <c r="V49" s="1786"/>
      <c r="W49" s="1786"/>
      <c r="X49" s="1786"/>
      <c r="Y49" s="1786"/>
      <c r="Z49" s="1786"/>
      <c r="AA49" s="1786"/>
      <c r="AB49" s="1786"/>
      <c r="AC49" s="1786"/>
      <c r="AD49" s="1786"/>
      <c r="AE49" s="1786"/>
      <c r="AF49" s="1786"/>
      <c r="AG49" s="1786"/>
      <c r="AH49" s="1786"/>
      <c r="AI49" s="1786"/>
      <c r="AJ49" s="1786"/>
      <c r="AK49" s="1786"/>
      <c r="AL49" s="1786"/>
      <c r="AM49" s="1786"/>
      <c r="AN49" s="1786"/>
      <c r="AO49" s="1786"/>
      <c r="AP49" s="1786"/>
      <c r="AQ49" s="1786"/>
      <c r="AR49" s="1786"/>
      <c r="AS49" s="1786"/>
      <c r="AT49" s="1786"/>
      <c r="AU49" s="1786"/>
      <c r="AV49" s="1786"/>
      <c r="AW49" s="1786"/>
      <c r="AX49" s="1786"/>
      <c r="AY49" s="1786"/>
      <c r="AZ49" s="1845"/>
      <c r="BA49" s="315"/>
      <c r="BB49" s="315"/>
      <c r="BC49" s="533"/>
      <c r="BD49" s="533"/>
      <c r="BE49" s="533"/>
      <c r="BF49" s="533"/>
      <c r="BG49" s="533"/>
      <c r="BH49" s="533"/>
      <c r="BI49" s="533"/>
      <c r="BJ49" s="533"/>
      <c r="BK49" s="2082"/>
      <c r="BL49" s="2082"/>
      <c r="BM49" s="2082"/>
      <c r="BN49" s="2082"/>
      <c r="BO49" s="2082"/>
      <c r="BP49" s="2082"/>
      <c r="BQ49" s="2082"/>
      <c r="BR49" s="2082"/>
    </row>
    <row r="50" spans="3:70" s="369" customFormat="1" ht="41.45" customHeight="1" thickTop="1">
      <c r="C50" s="2091" t="str">
        <f>IF(入力シート!L212="","",入力シート!L212)</f>
        <v/>
      </c>
      <c r="D50" s="2092"/>
      <c r="E50" s="2092"/>
      <c r="F50" s="2092"/>
      <c r="G50" s="2092"/>
      <c r="H50" s="2092"/>
      <c r="I50" s="2092"/>
      <c r="J50" s="2092"/>
      <c r="K50" s="2092"/>
      <c r="L50" s="2092"/>
      <c r="M50" s="2092"/>
      <c r="N50" s="2092"/>
      <c r="O50" s="2092"/>
      <c r="P50" s="2092"/>
      <c r="Q50" s="2092"/>
      <c r="R50" s="2092"/>
      <c r="S50" s="2092"/>
      <c r="T50" s="2092"/>
      <c r="U50" s="2092"/>
      <c r="V50" s="2092"/>
      <c r="W50" s="2092"/>
      <c r="X50" s="2092"/>
      <c r="Y50" s="2092"/>
      <c r="Z50" s="2092"/>
      <c r="AA50" s="2092"/>
      <c r="AB50" s="2092"/>
      <c r="AC50" s="2092"/>
      <c r="AD50" s="2092"/>
      <c r="AE50" s="2092"/>
      <c r="AF50" s="2092"/>
      <c r="AG50" s="2092"/>
      <c r="AH50" s="2092"/>
      <c r="AI50" s="2092"/>
      <c r="AJ50" s="2092"/>
      <c r="AK50" s="2092"/>
      <c r="AL50" s="2092"/>
      <c r="AM50" s="2092"/>
      <c r="AN50" s="2092"/>
      <c r="AO50" s="2092"/>
      <c r="AP50" s="2092"/>
      <c r="AQ50" s="2092"/>
      <c r="AR50" s="2092"/>
      <c r="AS50" s="2092"/>
      <c r="AT50" s="2092"/>
      <c r="AU50" s="2092"/>
      <c r="AV50" s="2092"/>
      <c r="AW50" s="2092"/>
      <c r="AX50" s="2092"/>
      <c r="AY50" s="2092"/>
      <c r="AZ50" s="2093"/>
      <c r="BA50" s="315"/>
      <c r="BB50" s="315"/>
      <c r="BC50" s="2111" t="s">
        <v>15</v>
      </c>
      <c r="BD50" s="2112"/>
      <c r="BE50" s="2112"/>
      <c r="BF50" s="2112"/>
      <c r="BG50" s="2112"/>
      <c r="BH50" s="2112"/>
      <c r="BI50" s="2112"/>
      <c r="BJ50" s="2113"/>
      <c r="BK50" s="2117" t="s">
        <v>1269</v>
      </c>
      <c r="BL50" s="2082"/>
      <c r="BM50" s="2082"/>
      <c r="BN50" s="2082"/>
      <c r="BO50" s="2082"/>
      <c r="BP50" s="2082"/>
      <c r="BQ50" s="2082"/>
      <c r="BR50" s="2118"/>
    </row>
    <row r="51" spans="3:70" ht="33" customHeight="1">
      <c r="C51" s="2094"/>
      <c r="D51" s="2095"/>
      <c r="E51" s="2095"/>
      <c r="F51" s="2095"/>
      <c r="G51" s="2095"/>
      <c r="H51" s="2095"/>
      <c r="I51" s="2095"/>
      <c r="J51" s="2095"/>
      <c r="K51" s="2095"/>
      <c r="L51" s="2095"/>
      <c r="M51" s="2095"/>
      <c r="N51" s="2095"/>
      <c r="O51" s="2095"/>
      <c r="P51" s="2095"/>
      <c r="Q51" s="2095"/>
      <c r="R51" s="2095"/>
      <c r="S51" s="2095"/>
      <c r="T51" s="2095"/>
      <c r="U51" s="2095"/>
      <c r="V51" s="2095"/>
      <c r="W51" s="2095"/>
      <c r="X51" s="2095"/>
      <c r="Y51" s="2095"/>
      <c r="Z51" s="2095"/>
      <c r="AA51" s="2095"/>
      <c r="AB51" s="2095"/>
      <c r="AC51" s="2095"/>
      <c r="AD51" s="2095"/>
      <c r="AE51" s="2095"/>
      <c r="AF51" s="2095"/>
      <c r="AG51" s="2095"/>
      <c r="AH51" s="2095"/>
      <c r="AI51" s="2095"/>
      <c r="AJ51" s="2095"/>
      <c r="AK51" s="2095"/>
      <c r="AL51" s="2095"/>
      <c r="AM51" s="2095"/>
      <c r="AN51" s="2095"/>
      <c r="AO51" s="2095"/>
      <c r="AP51" s="2095"/>
      <c r="AQ51" s="2095"/>
      <c r="AR51" s="2095"/>
      <c r="AS51" s="2095"/>
      <c r="AT51" s="2095"/>
      <c r="AU51" s="2095"/>
      <c r="AV51" s="2095"/>
      <c r="AW51" s="2095"/>
      <c r="AX51" s="2095"/>
      <c r="AY51" s="2095"/>
      <c r="AZ51" s="2096"/>
      <c r="BA51" s="315"/>
      <c r="BB51" s="315"/>
      <c r="BC51" s="2111"/>
      <c r="BD51" s="2112"/>
      <c r="BE51" s="2112"/>
      <c r="BF51" s="2112"/>
      <c r="BG51" s="2112"/>
      <c r="BH51" s="2112"/>
      <c r="BI51" s="2112"/>
      <c r="BJ51" s="2113"/>
      <c r="BK51" s="2083"/>
      <c r="BL51" s="2084"/>
      <c r="BM51" s="2084"/>
      <c r="BN51" s="2084"/>
      <c r="BO51" s="2084"/>
      <c r="BP51" s="2084"/>
      <c r="BQ51" s="2084"/>
      <c r="BR51" s="2087"/>
    </row>
    <row r="52" spans="3:70" ht="33" customHeight="1" thickBot="1">
      <c r="C52" s="2097"/>
      <c r="D52" s="2098"/>
      <c r="E52" s="2098"/>
      <c r="F52" s="2098"/>
      <c r="G52" s="2098"/>
      <c r="H52" s="2098"/>
      <c r="I52" s="2098"/>
      <c r="J52" s="2098"/>
      <c r="K52" s="2098"/>
      <c r="L52" s="2098"/>
      <c r="M52" s="2098"/>
      <c r="N52" s="2098"/>
      <c r="O52" s="2098"/>
      <c r="P52" s="2098"/>
      <c r="Q52" s="2098"/>
      <c r="R52" s="2098"/>
      <c r="S52" s="2098"/>
      <c r="T52" s="2098"/>
      <c r="U52" s="2098"/>
      <c r="V52" s="2098"/>
      <c r="W52" s="2098"/>
      <c r="X52" s="2098"/>
      <c r="Y52" s="2098"/>
      <c r="Z52" s="2098"/>
      <c r="AA52" s="2098"/>
      <c r="AB52" s="2098"/>
      <c r="AC52" s="2098"/>
      <c r="AD52" s="2098"/>
      <c r="AE52" s="2098"/>
      <c r="AF52" s="2098"/>
      <c r="AG52" s="2098"/>
      <c r="AH52" s="2098"/>
      <c r="AI52" s="2098"/>
      <c r="AJ52" s="2098"/>
      <c r="AK52" s="2098"/>
      <c r="AL52" s="2098"/>
      <c r="AM52" s="2098"/>
      <c r="AN52" s="2098"/>
      <c r="AO52" s="2098"/>
      <c r="AP52" s="2098"/>
      <c r="AQ52" s="2098"/>
      <c r="AR52" s="2098"/>
      <c r="AS52" s="2098"/>
      <c r="AT52" s="2098"/>
      <c r="AU52" s="2098"/>
      <c r="AV52" s="2098"/>
      <c r="AW52" s="2098"/>
      <c r="AX52" s="2098"/>
      <c r="AY52" s="2098"/>
      <c r="AZ52" s="2099"/>
      <c r="BA52" s="315"/>
      <c r="BB52" s="315"/>
      <c r="BC52" s="2114"/>
      <c r="BD52" s="2115"/>
      <c r="BE52" s="2115"/>
      <c r="BF52" s="2115"/>
      <c r="BG52" s="2115"/>
      <c r="BH52" s="2115"/>
      <c r="BI52" s="2115"/>
      <c r="BJ52" s="2116"/>
      <c r="BK52" s="2085"/>
      <c r="BL52" s="2086"/>
      <c r="BM52" s="2086"/>
      <c r="BN52" s="2086"/>
      <c r="BO52" s="2086"/>
      <c r="BP52" s="2086"/>
      <c r="BQ52" s="2086"/>
      <c r="BR52" s="2088"/>
    </row>
    <row r="53" spans="3:70" ht="24" customHeight="1" thickTop="1"/>
  </sheetData>
  <sheetProtection algorithmName="SHA-512" hashValue="BZLs1lizlPyN9SZWsemTr3jNlPENxEJzdhYgEVxsE6W+10+YzDZz6+xbBw/1cg+xuERr8jRB8Bx4dCtYnj3XgQ==" saltValue="yYqCaimDCJDWb/EBr/uNlA==" spinCount="100000" sheet="1" selectLockedCells="1" selectUnlockedCells="1"/>
  <mergeCells count="169">
    <mergeCell ref="BC50:BJ52"/>
    <mergeCell ref="BK50:BR50"/>
    <mergeCell ref="W37:X37"/>
    <mergeCell ref="C2:BR3"/>
    <mergeCell ref="W18:X18"/>
    <mergeCell ref="AW11:BF11"/>
    <mergeCell ref="C12:X12"/>
    <mergeCell ref="Z12:AU12"/>
    <mergeCell ref="AW12:BF12"/>
    <mergeCell ref="C13:D13"/>
    <mergeCell ref="E13:F13"/>
    <mergeCell ref="G13:H13"/>
    <mergeCell ref="I13:J13"/>
    <mergeCell ref="K13:L13"/>
    <mergeCell ref="M13:N13"/>
    <mergeCell ref="O13:P13"/>
    <mergeCell ref="Z13:AA13"/>
    <mergeCell ref="AB13:AC13"/>
    <mergeCell ref="AD13:AE13"/>
    <mergeCell ref="AW16:BR16"/>
    <mergeCell ref="AW17:BR17"/>
    <mergeCell ref="BE18:BF18"/>
    <mergeCell ref="BG18:BH18"/>
    <mergeCell ref="BI18:BJ18"/>
    <mergeCell ref="K8:L8"/>
    <mergeCell ref="M8:N8"/>
    <mergeCell ref="O8:P8"/>
    <mergeCell ref="AH23:AI23"/>
    <mergeCell ref="AJ23:AK23"/>
    <mergeCell ref="O23:P23"/>
    <mergeCell ref="Q23:R23"/>
    <mergeCell ref="S23:T23"/>
    <mergeCell ref="U23:V23"/>
    <mergeCell ref="W23:X23"/>
    <mergeCell ref="Z23:AA23"/>
    <mergeCell ref="AB23:AC23"/>
    <mergeCell ref="AD23:AE23"/>
    <mergeCell ref="AF23:AG23"/>
    <mergeCell ref="C11:X11"/>
    <mergeCell ref="Z11:AU11"/>
    <mergeCell ref="AR18:AS18"/>
    <mergeCell ref="AT18:AU18"/>
    <mergeCell ref="Z16:AU16"/>
    <mergeCell ref="C22:X22"/>
    <mergeCell ref="Z22:AU22"/>
    <mergeCell ref="G8:H8"/>
    <mergeCell ref="I8:J8"/>
    <mergeCell ref="BE13:BF13"/>
    <mergeCell ref="C23:D23"/>
    <mergeCell ref="E23:F23"/>
    <mergeCell ref="C21:X21"/>
    <mergeCell ref="BK49:BR49"/>
    <mergeCell ref="BK51:BL52"/>
    <mergeCell ref="BM51:BN52"/>
    <mergeCell ref="BO51:BP52"/>
    <mergeCell ref="BQ51:BR52"/>
    <mergeCell ref="H49:AZ49"/>
    <mergeCell ref="Z28:AU28"/>
    <mergeCell ref="Z21:AU21"/>
    <mergeCell ref="AD36:AE36"/>
    <mergeCell ref="AL36:AM36"/>
    <mergeCell ref="AN36:AO36"/>
    <mergeCell ref="AP36:AQ36"/>
    <mergeCell ref="AF36:AG36"/>
    <mergeCell ref="AH36:AI36"/>
    <mergeCell ref="AT37:AU37"/>
    <mergeCell ref="AR36:AS36"/>
    <mergeCell ref="AT36:AU36"/>
    <mergeCell ref="C50:AZ52"/>
    <mergeCell ref="G36:H36"/>
    <mergeCell ref="K36:L36"/>
    <mergeCell ref="BC13:BD13"/>
    <mergeCell ref="AW13:AX13"/>
    <mergeCell ref="AY13:AZ13"/>
    <mergeCell ref="BA13:BB13"/>
    <mergeCell ref="BC18:BD18"/>
    <mergeCell ref="G18:H18"/>
    <mergeCell ref="I18:J18"/>
    <mergeCell ref="K18:L18"/>
    <mergeCell ref="M18:N18"/>
    <mergeCell ref="O18:P18"/>
    <mergeCell ref="Q18:R18"/>
    <mergeCell ref="U18:V18"/>
    <mergeCell ref="Z18:AA18"/>
    <mergeCell ref="AB18:AC18"/>
    <mergeCell ref="AD18:AE18"/>
    <mergeCell ref="Z17:AU17"/>
    <mergeCell ref="C46:D46"/>
    <mergeCell ref="E46:F46"/>
    <mergeCell ref="G46:H46"/>
    <mergeCell ref="C49:G49"/>
    <mergeCell ref="I46:J46"/>
    <mergeCell ref="Z36:AA36"/>
    <mergeCell ref="AB36:AC36"/>
    <mergeCell ref="C39:AB39"/>
    <mergeCell ref="W36:X36"/>
    <mergeCell ref="C36:D36"/>
    <mergeCell ref="C28:X28"/>
    <mergeCell ref="C18:D18"/>
    <mergeCell ref="AT19:AU19"/>
    <mergeCell ref="C44:AB44"/>
    <mergeCell ref="C45:AB45"/>
    <mergeCell ref="C40:AB40"/>
    <mergeCell ref="C41:D41"/>
    <mergeCell ref="E41:F41"/>
    <mergeCell ref="G41:H41"/>
    <mergeCell ref="I41:J41"/>
    <mergeCell ref="E36:F36"/>
    <mergeCell ref="K41:L41"/>
    <mergeCell ref="AJ36:AK36"/>
    <mergeCell ref="I36:J36"/>
    <mergeCell ref="O36:P36"/>
    <mergeCell ref="Q36:R36"/>
    <mergeCell ref="S36:T36"/>
    <mergeCell ref="U36:V36"/>
    <mergeCell ref="S37:T37"/>
    <mergeCell ref="Z29:AU33"/>
    <mergeCell ref="Z34:AE34"/>
    <mergeCell ref="AF34:AU34"/>
    <mergeCell ref="C29:X33"/>
    <mergeCell ref="C34:H34"/>
    <mergeCell ref="R1:BD1"/>
    <mergeCell ref="C6:X6"/>
    <mergeCell ref="C7:X7"/>
    <mergeCell ref="W24:X24"/>
    <mergeCell ref="AT24:AU24"/>
    <mergeCell ref="AN13:AO13"/>
    <mergeCell ref="AP13:AQ13"/>
    <mergeCell ref="AR13:AS13"/>
    <mergeCell ref="C4:X4"/>
    <mergeCell ref="AF13:AG13"/>
    <mergeCell ref="AH13:AI13"/>
    <mergeCell ref="AJ13:AK13"/>
    <mergeCell ref="AL13:AM13"/>
    <mergeCell ref="AY18:AZ18"/>
    <mergeCell ref="BA18:BB18"/>
    <mergeCell ref="AP18:AQ18"/>
    <mergeCell ref="AT23:AU23"/>
    <mergeCell ref="AN18:AO18"/>
    <mergeCell ref="AW18:AX18"/>
    <mergeCell ref="AT13:AU13"/>
    <mergeCell ref="C8:D8"/>
    <mergeCell ref="E8:F8"/>
    <mergeCell ref="Q13:R13"/>
    <mergeCell ref="W19:X19"/>
    <mergeCell ref="I34:X34"/>
    <mergeCell ref="M36:N36"/>
    <mergeCell ref="BQ19:BR19"/>
    <mergeCell ref="AM27:AN27"/>
    <mergeCell ref="S18:T18"/>
    <mergeCell ref="C16:X16"/>
    <mergeCell ref="C17:X17"/>
    <mergeCell ref="G23:H23"/>
    <mergeCell ref="AN23:AO23"/>
    <mergeCell ref="AP23:AQ23"/>
    <mergeCell ref="AR23:AS23"/>
    <mergeCell ref="I23:J23"/>
    <mergeCell ref="K23:L23"/>
    <mergeCell ref="M23:N23"/>
    <mergeCell ref="AL23:AM23"/>
    <mergeCell ref="E18:F18"/>
    <mergeCell ref="AF18:AG18"/>
    <mergeCell ref="AH18:AI18"/>
    <mergeCell ref="AJ18:AK18"/>
    <mergeCell ref="AL18:AM18"/>
    <mergeCell ref="BQ18:BR18"/>
    <mergeCell ref="BK18:BL18"/>
    <mergeCell ref="BM18:BN18"/>
    <mergeCell ref="BO18:BP18"/>
  </mergeCells>
  <phoneticPr fontId="3"/>
  <printOptions horizontalCentered="1"/>
  <pageMargins left="0.19685039370078741" right="0.39370078740157483" top="0.31496062992125984" bottom="0" header="0.31496062992125984" footer="0.23622047244094491"/>
  <pageSetup paperSize="9" scale="41"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30"/>
  <sheetViews>
    <sheetView showGridLines="0" view="pageBreakPreview" zoomScale="60" zoomScaleNormal="55" zoomScalePageLayoutView="55" workbookViewId="0">
      <selection activeCell="B11" sqref="B11:C12"/>
    </sheetView>
  </sheetViews>
  <sheetFormatPr defaultColWidth="2.375" defaultRowHeight="24" customHeight="1"/>
  <cols>
    <col min="1" max="1" width="3.5" style="312" customWidth="1"/>
    <col min="2" max="60" width="3.375" style="312" customWidth="1"/>
    <col min="61" max="101" width="2.375" style="312"/>
    <col min="102" max="102" width="0" style="312" hidden="1" customWidth="1"/>
    <col min="103" max="16384" width="2.375" style="312"/>
  </cols>
  <sheetData>
    <row r="1" spans="2:60" ht="52.5" customHeight="1" thickBot="1">
      <c r="B1" s="303"/>
      <c r="C1" s="303"/>
      <c r="D1" s="303"/>
      <c r="E1" s="303"/>
      <c r="F1" s="303"/>
      <c r="G1" s="303"/>
      <c r="H1" s="303"/>
      <c r="I1" s="303"/>
      <c r="J1" s="303"/>
      <c r="M1" s="2256" t="s">
        <v>491</v>
      </c>
      <c r="N1" s="2256"/>
      <c r="O1" s="2256"/>
      <c r="P1" s="2256"/>
      <c r="Q1" s="2256"/>
      <c r="R1" s="2256"/>
      <c r="S1" s="2256"/>
      <c r="T1" s="2256"/>
      <c r="U1" s="2256"/>
      <c r="V1" s="2256"/>
      <c r="W1" s="2256"/>
      <c r="X1" s="2256"/>
      <c r="Y1" s="2256"/>
      <c r="Z1" s="2256"/>
      <c r="AA1" s="2256"/>
      <c r="AB1" s="2256"/>
      <c r="AC1" s="2256"/>
      <c r="AD1" s="2256"/>
      <c r="AE1" s="2256"/>
      <c r="AF1" s="2256"/>
      <c r="AG1" s="2256"/>
      <c r="AH1" s="2256"/>
      <c r="AI1" s="2256"/>
      <c r="AJ1" s="2256"/>
      <c r="AK1" s="2256"/>
      <c r="AL1" s="2256"/>
      <c r="AM1" s="2256"/>
      <c r="AN1" s="2256"/>
      <c r="AO1" s="2256"/>
      <c r="AP1" s="2256"/>
      <c r="AQ1" s="2256"/>
      <c r="AR1" s="2256"/>
      <c r="AS1" s="2256"/>
      <c r="AT1" s="2256"/>
      <c r="AU1" s="2256"/>
      <c r="AV1" s="2256"/>
      <c r="AW1" s="303"/>
      <c r="AX1" s="303"/>
      <c r="AY1" s="303"/>
      <c r="AZ1" s="303"/>
      <c r="BA1" s="303"/>
      <c r="BB1" s="303"/>
      <c r="BC1" s="303"/>
      <c r="BE1" s="364"/>
      <c r="BF1" s="364"/>
      <c r="BG1" s="365"/>
      <c r="BH1" s="305" t="s">
        <v>1303</v>
      </c>
    </row>
    <row r="2" spans="2:60" ht="20.45" customHeight="1">
      <c r="B2" s="2001" t="s">
        <v>522</v>
      </c>
      <c r="C2" s="2002"/>
      <c r="D2" s="2002"/>
      <c r="E2" s="2002"/>
      <c r="F2" s="2002"/>
      <c r="G2" s="2002"/>
      <c r="H2" s="2002"/>
      <c r="I2" s="2002"/>
      <c r="J2" s="2002"/>
      <c r="K2" s="2002"/>
      <c r="L2" s="2002"/>
      <c r="M2" s="2002"/>
      <c r="N2" s="2002"/>
      <c r="O2" s="2002"/>
      <c r="P2" s="2002"/>
      <c r="Q2" s="2002"/>
      <c r="R2" s="2002"/>
      <c r="S2" s="2002"/>
      <c r="T2" s="2002"/>
      <c r="U2" s="2002"/>
      <c r="V2" s="2002"/>
      <c r="W2" s="2002"/>
      <c r="X2" s="2002"/>
      <c r="Y2" s="2002"/>
      <c r="Z2" s="2002"/>
      <c r="AA2" s="2002"/>
      <c r="AB2" s="2002"/>
      <c r="AC2" s="2002"/>
      <c r="AD2" s="2002"/>
      <c r="AE2" s="2002"/>
      <c r="AF2" s="2002"/>
      <c r="AG2" s="2002"/>
      <c r="AH2" s="2002"/>
      <c r="AI2" s="2002"/>
      <c r="AJ2" s="2002"/>
      <c r="AK2" s="2002"/>
      <c r="AL2" s="2002"/>
      <c r="AM2" s="2002"/>
      <c r="AN2" s="2002"/>
      <c r="AO2" s="2002"/>
      <c r="AP2" s="2002"/>
      <c r="AQ2" s="2002"/>
      <c r="AR2" s="2002"/>
      <c r="AS2" s="2002"/>
      <c r="AT2" s="2002"/>
      <c r="AU2" s="2002"/>
      <c r="AV2" s="2002"/>
      <c r="AW2" s="2002"/>
      <c r="AX2" s="2002"/>
      <c r="AY2" s="2002"/>
      <c r="AZ2" s="2002"/>
      <c r="BA2" s="2002"/>
      <c r="BB2" s="2002"/>
      <c r="BC2" s="2002"/>
      <c r="BD2" s="2002"/>
      <c r="BE2" s="2002"/>
      <c r="BF2" s="2002"/>
      <c r="BG2" s="2002"/>
      <c r="BH2" s="2003"/>
    </row>
    <row r="3" spans="2:60" ht="20.45" customHeight="1" thickBot="1">
      <c r="B3" s="2004"/>
      <c r="C3" s="2005"/>
      <c r="D3" s="2005"/>
      <c r="E3" s="2005"/>
      <c r="F3" s="2005"/>
      <c r="G3" s="2005"/>
      <c r="H3" s="2005"/>
      <c r="I3" s="2005"/>
      <c r="J3" s="2005"/>
      <c r="K3" s="2005"/>
      <c r="L3" s="2005"/>
      <c r="M3" s="2005"/>
      <c r="N3" s="2005"/>
      <c r="O3" s="2005"/>
      <c r="P3" s="2005"/>
      <c r="Q3" s="2005"/>
      <c r="R3" s="2005"/>
      <c r="S3" s="2005"/>
      <c r="T3" s="2005"/>
      <c r="U3" s="2005"/>
      <c r="V3" s="2005"/>
      <c r="W3" s="2005"/>
      <c r="X3" s="2005"/>
      <c r="Y3" s="2005"/>
      <c r="Z3" s="2005"/>
      <c r="AA3" s="2005"/>
      <c r="AB3" s="2005"/>
      <c r="AC3" s="2005"/>
      <c r="AD3" s="2005"/>
      <c r="AE3" s="2005"/>
      <c r="AF3" s="2005"/>
      <c r="AG3" s="2005"/>
      <c r="AH3" s="2005"/>
      <c r="AI3" s="2005"/>
      <c r="AJ3" s="2005"/>
      <c r="AK3" s="2005"/>
      <c r="AL3" s="2005"/>
      <c r="AM3" s="2005"/>
      <c r="AN3" s="2005"/>
      <c r="AO3" s="2005"/>
      <c r="AP3" s="2005"/>
      <c r="AQ3" s="2005"/>
      <c r="AR3" s="2005"/>
      <c r="AS3" s="2005"/>
      <c r="AT3" s="2005"/>
      <c r="AU3" s="2005"/>
      <c r="AV3" s="2005"/>
      <c r="AW3" s="2005"/>
      <c r="AX3" s="2005"/>
      <c r="AY3" s="2005"/>
      <c r="AZ3" s="2005"/>
      <c r="BA3" s="2005"/>
      <c r="BB3" s="2005"/>
      <c r="BC3" s="2005"/>
      <c r="BD3" s="2005"/>
      <c r="BE3" s="2005"/>
      <c r="BF3" s="2005"/>
      <c r="BG3" s="2005"/>
      <c r="BH3" s="2006"/>
    </row>
    <row r="4" spans="2:60" ht="16.149999999999999" customHeight="1">
      <c r="AI4" s="318"/>
      <c r="AJ4" s="383"/>
      <c r="AK4" s="383"/>
      <c r="AL4" s="383"/>
      <c r="AM4" s="383"/>
      <c r="AN4" s="383"/>
      <c r="AO4" s="383"/>
      <c r="AP4" s="383"/>
      <c r="AQ4" s="384"/>
      <c r="AR4" s="385"/>
      <c r="AS4" s="385"/>
      <c r="AT4" s="385"/>
    </row>
    <row r="5" spans="2:60" ht="21.6" customHeight="1">
      <c r="B5" s="2257" t="s">
        <v>24</v>
      </c>
      <c r="C5" s="2258"/>
      <c r="D5" s="2258"/>
      <c r="E5" s="2258"/>
      <c r="F5" s="2258"/>
      <c r="G5" s="2258"/>
      <c r="H5" s="2258"/>
      <c r="I5" s="2258"/>
      <c r="J5" s="2258"/>
      <c r="K5" s="2258"/>
      <c r="L5" s="2258"/>
      <c r="M5" s="2258"/>
      <c r="N5" s="2258"/>
      <c r="O5" s="2258"/>
      <c r="P5" s="2258"/>
      <c r="Q5" s="2258"/>
      <c r="R5" s="2258"/>
      <c r="S5" s="2258"/>
      <c r="T5" s="2258"/>
      <c r="U5" s="2258"/>
      <c r="V5" s="2258"/>
      <c r="W5" s="2258"/>
      <c r="X5" s="2258"/>
      <c r="Y5" s="2258"/>
      <c r="Z5" s="2258"/>
      <c r="AA5" s="2258"/>
      <c r="AB5" s="2258"/>
      <c r="AC5" s="2258"/>
      <c r="AD5" s="2258"/>
      <c r="AE5" s="2259"/>
      <c r="AG5" s="2263" t="s">
        <v>1225</v>
      </c>
      <c r="AH5" s="2264"/>
      <c r="AI5" s="2264"/>
      <c r="AJ5" s="2264"/>
      <c r="AK5" s="2264"/>
      <c r="AL5" s="2264"/>
      <c r="AM5" s="2264"/>
      <c r="AN5" s="2264"/>
      <c r="AO5" s="2264"/>
      <c r="AP5" s="2264"/>
      <c r="AQ5" s="2264"/>
      <c r="AR5" s="2264"/>
      <c r="AS5" s="2264"/>
      <c r="AT5" s="2264"/>
      <c r="AU5" s="2264"/>
      <c r="AV5" s="2264"/>
      <c r="AW5" s="2264"/>
      <c r="AX5" s="2264"/>
      <c r="AY5" s="2264"/>
      <c r="AZ5" s="2264"/>
      <c r="BA5" s="2265"/>
      <c r="BB5" s="497"/>
      <c r="BC5" s="498"/>
      <c r="BD5" s="498"/>
      <c r="BE5" s="498"/>
      <c r="BF5" s="499"/>
      <c r="BG5" s="499"/>
      <c r="BH5" s="499"/>
    </row>
    <row r="6" spans="2:60" ht="21.6" customHeight="1">
      <c r="B6" s="2260"/>
      <c r="C6" s="2261"/>
      <c r="D6" s="2261"/>
      <c r="E6" s="2261"/>
      <c r="F6" s="2261"/>
      <c r="G6" s="2261"/>
      <c r="H6" s="2261"/>
      <c r="I6" s="2261"/>
      <c r="J6" s="2261"/>
      <c r="K6" s="2261"/>
      <c r="L6" s="2261"/>
      <c r="M6" s="2261"/>
      <c r="N6" s="2261"/>
      <c r="O6" s="2261"/>
      <c r="P6" s="2261"/>
      <c r="Q6" s="2261"/>
      <c r="R6" s="2261"/>
      <c r="S6" s="2261"/>
      <c r="T6" s="2261"/>
      <c r="U6" s="2261"/>
      <c r="V6" s="2261"/>
      <c r="W6" s="2261"/>
      <c r="X6" s="2261"/>
      <c r="Y6" s="2261"/>
      <c r="Z6" s="2261"/>
      <c r="AA6" s="2261"/>
      <c r="AB6" s="2261"/>
      <c r="AC6" s="2261"/>
      <c r="AD6" s="2261"/>
      <c r="AE6" s="2262"/>
      <c r="AG6" s="2266"/>
      <c r="AH6" s="2267"/>
      <c r="AI6" s="2267"/>
      <c r="AJ6" s="2267"/>
      <c r="AK6" s="2267"/>
      <c r="AL6" s="2267"/>
      <c r="AM6" s="2267"/>
      <c r="AN6" s="2267"/>
      <c r="AO6" s="2267"/>
      <c r="AP6" s="2267"/>
      <c r="AQ6" s="2267"/>
      <c r="AR6" s="2267"/>
      <c r="AS6" s="2267"/>
      <c r="AT6" s="2267"/>
      <c r="AU6" s="2267"/>
      <c r="AV6" s="2267"/>
      <c r="AW6" s="2267"/>
      <c r="AX6" s="2267"/>
      <c r="AY6" s="2267"/>
      <c r="AZ6" s="2267"/>
      <c r="BA6" s="2268"/>
      <c r="BB6" s="497"/>
      <c r="BC6" s="498"/>
      <c r="BD6" s="498"/>
      <c r="BE6" s="498"/>
      <c r="BF6" s="499"/>
      <c r="BG6" s="499"/>
      <c r="BH6" s="499"/>
    </row>
    <row r="7" spans="2:60" ht="21.6" customHeight="1">
      <c r="B7" s="2133" t="s">
        <v>1397</v>
      </c>
      <c r="C7" s="2131"/>
      <c r="D7" s="2131"/>
      <c r="E7" s="2131"/>
      <c r="F7" s="2131"/>
      <c r="G7" s="2131"/>
      <c r="H7" s="2131"/>
      <c r="I7" s="2131"/>
      <c r="J7" s="2131"/>
      <c r="K7" s="2131"/>
      <c r="L7" s="2131"/>
      <c r="M7" s="2131"/>
      <c r="N7" s="2131"/>
      <c r="O7" s="2131"/>
      <c r="P7" s="2131"/>
      <c r="Q7" s="2131"/>
      <c r="R7" s="2131"/>
      <c r="S7" s="2131"/>
      <c r="T7" s="2131"/>
      <c r="U7" s="2131"/>
      <c r="V7" s="2131"/>
      <c r="W7" s="2131"/>
      <c r="X7" s="2131"/>
      <c r="Y7" s="2131"/>
      <c r="Z7" s="2131"/>
      <c r="AA7" s="2131"/>
      <c r="AB7" s="2131"/>
      <c r="AC7" s="2131"/>
      <c r="AD7" s="2131"/>
      <c r="AE7" s="2132"/>
      <c r="AF7" s="383"/>
      <c r="AG7" s="1785" t="s">
        <v>1394</v>
      </c>
      <c r="AH7" s="1786"/>
      <c r="AI7" s="1786"/>
      <c r="AJ7" s="1786"/>
      <c r="AK7" s="1786"/>
      <c r="AL7" s="1786"/>
      <c r="AM7" s="1786"/>
      <c r="AN7" s="1786"/>
      <c r="AO7" s="1786"/>
      <c r="AP7" s="1786"/>
      <c r="AQ7" s="1786"/>
      <c r="AR7" s="1786"/>
      <c r="AS7" s="1786"/>
      <c r="AT7" s="1786"/>
      <c r="AU7" s="1786"/>
      <c r="AV7" s="1786"/>
      <c r="AW7" s="1786"/>
      <c r="AX7" s="1786"/>
      <c r="AY7" s="1786"/>
      <c r="AZ7" s="1786"/>
      <c r="BA7" s="1845"/>
      <c r="BB7" s="500"/>
      <c r="BC7" s="499"/>
      <c r="BD7" s="499"/>
      <c r="BE7" s="499"/>
      <c r="BF7" s="499"/>
      <c r="BG7" s="499"/>
      <c r="BH7" s="499"/>
    </row>
    <row r="8" spans="2:60" ht="21.6" customHeight="1">
      <c r="B8" s="2194"/>
      <c r="C8" s="2027"/>
      <c r="D8" s="2027"/>
      <c r="E8" s="2027"/>
      <c r="F8" s="2027"/>
      <c r="G8" s="2027"/>
      <c r="H8" s="2027"/>
      <c r="I8" s="2027"/>
      <c r="J8" s="2027"/>
      <c r="K8" s="2027"/>
      <c r="L8" s="2027"/>
      <c r="M8" s="2027"/>
      <c r="N8" s="2027"/>
      <c r="O8" s="2027"/>
      <c r="P8" s="2027"/>
      <c r="Q8" s="2027"/>
      <c r="R8" s="2027"/>
      <c r="S8" s="2027"/>
      <c r="T8" s="2027"/>
      <c r="U8" s="2027"/>
      <c r="V8" s="2027"/>
      <c r="W8" s="2027"/>
      <c r="X8" s="2027"/>
      <c r="Y8" s="2027"/>
      <c r="Z8" s="2027"/>
      <c r="AA8" s="2027"/>
      <c r="AB8" s="2027"/>
      <c r="AC8" s="2027"/>
      <c r="AD8" s="2027"/>
      <c r="AE8" s="2028"/>
      <c r="AF8" s="383"/>
      <c r="AG8" s="2269"/>
      <c r="AH8" s="2270"/>
      <c r="AI8" s="2270"/>
      <c r="AJ8" s="2270"/>
      <c r="AK8" s="2270"/>
      <c r="AL8" s="2270"/>
      <c r="AM8" s="2270"/>
      <c r="AN8" s="2270"/>
      <c r="AO8" s="2270"/>
      <c r="AP8" s="2270"/>
      <c r="AQ8" s="2270"/>
      <c r="AR8" s="2270"/>
      <c r="AS8" s="2270"/>
      <c r="AT8" s="2270"/>
      <c r="AU8" s="2270"/>
      <c r="AV8" s="2270"/>
      <c r="AW8" s="2270"/>
      <c r="AX8" s="2270"/>
      <c r="AY8" s="2270"/>
      <c r="AZ8" s="2270"/>
      <c r="BA8" s="2271"/>
      <c r="BB8" s="500"/>
      <c r="BC8" s="499"/>
      <c r="BD8" s="499"/>
      <c r="BE8" s="499"/>
      <c r="BF8" s="499"/>
      <c r="BG8" s="499"/>
      <c r="BH8" s="499"/>
    </row>
    <row r="9" spans="2:60" ht="21.6" customHeight="1">
      <c r="B9" s="2275" t="s">
        <v>25</v>
      </c>
      <c r="C9" s="2275"/>
      <c r="D9" s="2277" t="s">
        <v>26</v>
      </c>
      <c r="E9" s="2277"/>
      <c r="F9" s="2275" t="s">
        <v>57</v>
      </c>
      <c r="G9" s="2275"/>
      <c r="H9" s="2275"/>
      <c r="I9" s="2275"/>
      <c r="J9" s="2275"/>
      <c r="K9" s="2275"/>
      <c r="L9" s="2275"/>
      <c r="M9" s="2275"/>
      <c r="N9" s="2275"/>
      <c r="O9" s="2275"/>
      <c r="P9" s="2275"/>
      <c r="Q9" s="2275" t="s">
        <v>25</v>
      </c>
      <c r="R9" s="2275"/>
      <c r="S9" s="2277" t="s">
        <v>26</v>
      </c>
      <c r="T9" s="2277"/>
      <c r="U9" s="2275" t="s">
        <v>485</v>
      </c>
      <c r="V9" s="2275"/>
      <c r="W9" s="2275"/>
      <c r="X9" s="2275"/>
      <c r="Y9" s="2275"/>
      <c r="Z9" s="2275"/>
      <c r="AA9" s="2275"/>
      <c r="AB9" s="2275"/>
      <c r="AC9" s="2275"/>
      <c r="AD9" s="2275"/>
      <c r="AE9" s="2275"/>
      <c r="AF9" s="383"/>
      <c r="AG9" s="2272"/>
      <c r="AH9" s="2273"/>
      <c r="AI9" s="2273"/>
      <c r="AJ9" s="2273"/>
      <c r="AK9" s="2273"/>
      <c r="AL9" s="2273"/>
      <c r="AM9" s="2273"/>
      <c r="AN9" s="2273"/>
      <c r="AO9" s="2273"/>
      <c r="AP9" s="2273"/>
      <c r="AQ9" s="2273"/>
      <c r="AR9" s="2273"/>
      <c r="AS9" s="2273"/>
      <c r="AT9" s="2273"/>
      <c r="AU9" s="2273"/>
      <c r="AV9" s="2273"/>
      <c r="AW9" s="2273"/>
      <c r="AX9" s="2273"/>
      <c r="AY9" s="2273"/>
      <c r="AZ9" s="2273"/>
      <c r="BA9" s="2274"/>
      <c r="BB9" s="500"/>
      <c r="BC9" s="499"/>
      <c r="BD9" s="499"/>
      <c r="BE9" s="499"/>
      <c r="BF9" s="499"/>
      <c r="BG9" s="499"/>
      <c r="BH9" s="499"/>
    </row>
    <row r="10" spans="2:60" ht="21.6" customHeight="1" thickBot="1">
      <c r="B10" s="2276"/>
      <c r="C10" s="2276"/>
      <c r="D10" s="2278"/>
      <c r="E10" s="2278"/>
      <c r="F10" s="2276"/>
      <c r="G10" s="2276"/>
      <c r="H10" s="2276"/>
      <c r="I10" s="2276"/>
      <c r="J10" s="2276"/>
      <c r="K10" s="2276"/>
      <c r="L10" s="2276"/>
      <c r="M10" s="2276"/>
      <c r="N10" s="2276"/>
      <c r="O10" s="2276"/>
      <c r="P10" s="2276"/>
      <c r="Q10" s="2275"/>
      <c r="R10" s="2275"/>
      <c r="S10" s="2277"/>
      <c r="T10" s="2277"/>
      <c r="U10" s="2275"/>
      <c r="V10" s="2275"/>
      <c r="W10" s="2275"/>
      <c r="X10" s="2275"/>
      <c r="Y10" s="2275"/>
      <c r="Z10" s="2275"/>
      <c r="AA10" s="2275"/>
      <c r="AB10" s="2275"/>
      <c r="AC10" s="2275"/>
      <c r="AD10" s="2275"/>
      <c r="AE10" s="2275"/>
      <c r="AF10" s="304"/>
      <c r="AG10" s="2279" t="s">
        <v>1246</v>
      </c>
      <c r="AH10" s="2280"/>
      <c r="AI10" s="2280"/>
      <c r="AJ10" s="2280"/>
      <c r="AK10" s="2280"/>
      <c r="AL10" s="2280"/>
      <c r="AM10" s="2280"/>
      <c r="AN10" s="2281"/>
      <c r="AO10" s="2285" t="s">
        <v>27</v>
      </c>
      <c r="AP10" s="2285"/>
      <c r="AQ10" s="2285"/>
      <c r="AR10" s="2285"/>
      <c r="AS10" s="2285"/>
      <c r="AT10" s="2285"/>
      <c r="AU10" s="2285"/>
      <c r="AV10" s="2285"/>
      <c r="AW10" s="2285"/>
      <c r="AX10" s="2285"/>
      <c r="AY10" s="2285"/>
      <c r="AZ10" s="2285"/>
      <c r="BA10" s="2285"/>
      <c r="BB10" s="502"/>
      <c r="BC10" s="501"/>
      <c r="BD10" s="501"/>
      <c r="BE10" s="501"/>
      <c r="BF10" s="501"/>
      <c r="BG10" s="501"/>
      <c r="BH10" s="501"/>
    </row>
    <row r="11" spans="2:60" ht="21.6" customHeight="1" thickTop="1" thickBot="1">
      <c r="B11" s="2287" t="str">
        <f>IF(入力シート!$AS232="","","〇")</f>
        <v/>
      </c>
      <c r="C11" s="2288"/>
      <c r="D11" s="2289" t="s">
        <v>344</v>
      </c>
      <c r="E11" s="2289"/>
      <c r="F11" s="2290" t="s">
        <v>28</v>
      </c>
      <c r="G11" s="2290"/>
      <c r="H11" s="2290"/>
      <c r="I11" s="2290"/>
      <c r="J11" s="2290"/>
      <c r="K11" s="2290"/>
      <c r="L11" s="2290"/>
      <c r="M11" s="2290"/>
      <c r="N11" s="2290"/>
      <c r="O11" s="2290"/>
      <c r="P11" s="2291"/>
      <c r="Q11" s="2251" t="str">
        <f>IF(入力シート!$AS303="","","〇")</f>
        <v/>
      </c>
      <c r="R11" s="2227"/>
      <c r="S11" s="2229" t="s">
        <v>29</v>
      </c>
      <c r="T11" s="2229"/>
      <c r="U11" s="2233" t="s">
        <v>30</v>
      </c>
      <c r="V11" s="2233"/>
      <c r="W11" s="2233"/>
      <c r="X11" s="2233"/>
      <c r="Y11" s="2233"/>
      <c r="Z11" s="2233"/>
      <c r="AA11" s="2233"/>
      <c r="AB11" s="2233"/>
      <c r="AC11" s="2233"/>
      <c r="AD11" s="2233"/>
      <c r="AE11" s="2233"/>
      <c r="AF11" s="304"/>
      <c r="AG11" s="2282"/>
      <c r="AH11" s="2283"/>
      <c r="AI11" s="2283"/>
      <c r="AJ11" s="2283"/>
      <c r="AK11" s="2283"/>
      <c r="AL11" s="2283"/>
      <c r="AM11" s="2283"/>
      <c r="AN11" s="2284"/>
      <c r="AO11" s="2286"/>
      <c r="AP11" s="2286"/>
      <c r="AQ11" s="2286"/>
      <c r="AR11" s="2286"/>
      <c r="AS11" s="2286"/>
      <c r="AT11" s="2286"/>
      <c r="AU11" s="2286"/>
      <c r="AV11" s="2286"/>
      <c r="AW11" s="2286"/>
      <c r="AX11" s="2286"/>
      <c r="AY11" s="2286"/>
      <c r="AZ11" s="2286"/>
      <c r="BA11" s="2286"/>
      <c r="BB11" s="2292" t="s">
        <v>15</v>
      </c>
      <c r="BC11" s="2293"/>
      <c r="BD11" s="2293"/>
      <c r="BE11" s="2293"/>
      <c r="BF11" s="2293"/>
      <c r="BG11" s="2293"/>
      <c r="BH11" s="2294"/>
    </row>
    <row r="12" spans="2:60" ht="21" customHeight="1" thickTop="1" thickBot="1">
      <c r="B12" s="2244"/>
      <c r="C12" s="2227"/>
      <c r="D12" s="2229"/>
      <c r="E12" s="2229"/>
      <c r="F12" s="2233"/>
      <c r="G12" s="2233"/>
      <c r="H12" s="2233"/>
      <c r="I12" s="2233"/>
      <c r="J12" s="2233"/>
      <c r="K12" s="2233"/>
      <c r="L12" s="2233"/>
      <c r="M12" s="2233"/>
      <c r="N12" s="2233"/>
      <c r="O12" s="2233"/>
      <c r="P12" s="2248"/>
      <c r="Q12" s="2251"/>
      <c r="R12" s="2227"/>
      <c r="S12" s="2229"/>
      <c r="T12" s="2229"/>
      <c r="U12" s="2233"/>
      <c r="V12" s="2233"/>
      <c r="W12" s="2233"/>
      <c r="X12" s="2233"/>
      <c r="Y12" s="2233"/>
      <c r="Z12" s="2233"/>
      <c r="AA12" s="2233"/>
      <c r="AB12" s="2233"/>
      <c r="AC12" s="2233"/>
      <c r="AD12" s="2233"/>
      <c r="AE12" s="2233"/>
      <c r="AG12" s="2255" t="str">
        <f ca="1">MID(TEXT(INDIRECT(ADDRESS(ROW(入力シート!$AU$518)+ROW($A2)/2,COLUMN($AU534),,,"入力シート")),"0000"),COLUMN(B$1)/2,1)</f>
        <v/>
      </c>
      <c r="AH12" s="2147"/>
      <c r="AI12" s="2146" t="str">
        <f ca="1">MID(TEXT(INDIRECT(ADDRESS(ROW(入力シート!$AU$518)+ROW($A2)/2,COLUMN($AU534),,,"入力シート")),"0000"),COLUMN(D$1)/2,1)</f>
        <v/>
      </c>
      <c r="AJ12" s="2147"/>
      <c r="AK12" s="2146" t="str">
        <f ca="1">MID(TEXT(INDIRECT(ADDRESS(ROW(入力シート!$AU$518)+ROW($A2)/2,COLUMN($AU534),,,"入力シート")),"0000"),COLUMN(F$1)/2,1)</f>
        <v/>
      </c>
      <c r="AL12" s="2147"/>
      <c r="AM12" s="2146" t="str">
        <f ca="1">MID(TEXT(INDIRECT(ADDRESS(ROW(入力シート!$AU$518)+ROW($A2)/2,COLUMN($AU534),,,"入力シート")),"0000"),COLUMN(H$1)/2,1)</f>
        <v/>
      </c>
      <c r="AN12" s="2148"/>
      <c r="AO12" s="2152" t="str">
        <f ca="1">IFERROR(VLOOKUP(INDIRECT("入力シート!$AU"&amp;ROW(入力シート!$AU$518)+ROW($A2)/2),入力シート!$AX$232:$AY$362,2,0),"")</f>
        <v/>
      </c>
      <c r="AP12" s="2153"/>
      <c r="AQ12" s="2153"/>
      <c r="AR12" s="2153"/>
      <c r="AS12" s="2153"/>
      <c r="AT12" s="2153"/>
      <c r="AU12" s="2153"/>
      <c r="AV12" s="2153"/>
      <c r="AW12" s="2153"/>
      <c r="AX12" s="2153"/>
      <c r="AY12" s="2153"/>
      <c r="AZ12" s="2153"/>
      <c r="BA12" s="2154"/>
      <c r="BB12" s="2168" t="str">
        <f ca="1">IFERROR(VLOOKUP(INDIRECT("入力シート!$AT"&amp;(ROW(入力シート!AV$518)+ROW($A2)/2)),入力シート!$AU$232:$AZ$362,6,0),"")</f>
        <v/>
      </c>
      <c r="BC12" s="2169"/>
      <c r="BD12" s="2169"/>
      <c r="BE12" s="2169"/>
      <c r="BF12" s="2169"/>
      <c r="BG12" s="2170"/>
      <c r="BH12" s="2167"/>
    </row>
    <row r="13" spans="2:60" ht="21" customHeight="1" thickTop="1" thickBot="1">
      <c r="B13" s="2244" t="str">
        <f>IF(入力シート!AS243="","","〇")</f>
        <v/>
      </c>
      <c r="C13" s="2227"/>
      <c r="D13" s="2229" t="s">
        <v>31</v>
      </c>
      <c r="E13" s="2229"/>
      <c r="F13" s="2233" t="s">
        <v>32</v>
      </c>
      <c r="G13" s="2233"/>
      <c r="H13" s="2233"/>
      <c r="I13" s="2233"/>
      <c r="J13" s="2233"/>
      <c r="K13" s="2233"/>
      <c r="L13" s="2233"/>
      <c r="M13" s="2233"/>
      <c r="N13" s="2233"/>
      <c r="O13" s="2233"/>
      <c r="P13" s="2248"/>
      <c r="Q13" s="2251" t="str">
        <f>IF(入力シート!$AS307="","","〇")</f>
        <v/>
      </c>
      <c r="R13" s="2227"/>
      <c r="S13" s="2229" t="s">
        <v>33</v>
      </c>
      <c r="T13" s="2229"/>
      <c r="U13" s="2233" t="s">
        <v>34</v>
      </c>
      <c r="V13" s="2233"/>
      <c r="W13" s="2233"/>
      <c r="X13" s="2233"/>
      <c r="Y13" s="2233"/>
      <c r="Z13" s="2233"/>
      <c r="AA13" s="2233"/>
      <c r="AB13" s="2233"/>
      <c r="AC13" s="2233"/>
      <c r="AD13" s="2233"/>
      <c r="AE13" s="2233"/>
      <c r="AG13" s="2255"/>
      <c r="AH13" s="2147"/>
      <c r="AI13" s="2146"/>
      <c r="AJ13" s="2147"/>
      <c r="AK13" s="2146"/>
      <c r="AL13" s="2147"/>
      <c r="AM13" s="2146"/>
      <c r="AN13" s="2148"/>
      <c r="AO13" s="2152"/>
      <c r="AP13" s="2153"/>
      <c r="AQ13" s="2153"/>
      <c r="AR13" s="2153"/>
      <c r="AS13" s="2153"/>
      <c r="AT13" s="2153"/>
      <c r="AU13" s="2153"/>
      <c r="AV13" s="2153"/>
      <c r="AW13" s="2153"/>
      <c r="AX13" s="2153"/>
      <c r="AY13" s="2153"/>
      <c r="AZ13" s="2153"/>
      <c r="BA13" s="2154"/>
      <c r="BB13" s="2295"/>
      <c r="BC13" s="2296"/>
      <c r="BD13" s="2296"/>
      <c r="BE13" s="2296"/>
      <c r="BF13" s="2296"/>
      <c r="BG13" s="2297"/>
      <c r="BH13" s="2167"/>
    </row>
    <row r="14" spans="2:60" ht="21" customHeight="1" thickTop="1" thickBot="1">
      <c r="B14" s="2244"/>
      <c r="C14" s="2227"/>
      <c r="D14" s="2229"/>
      <c r="E14" s="2229"/>
      <c r="F14" s="2233"/>
      <c r="G14" s="2233"/>
      <c r="H14" s="2233"/>
      <c r="I14" s="2233"/>
      <c r="J14" s="2233"/>
      <c r="K14" s="2233"/>
      <c r="L14" s="2233"/>
      <c r="M14" s="2233"/>
      <c r="N14" s="2233"/>
      <c r="O14" s="2233"/>
      <c r="P14" s="2248"/>
      <c r="Q14" s="2251"/>
      <c r="R14" s="2227"/>
      <c r="S14" s="2229"/>
      <c r="T14" s="2229"/>
      <c r="U14" s="2233"/>
      <c r="V14" s="2233"/>
      <c r="W14" s="2233"/>
      <c r="X14" s="2233"/>
      <c r="Y14" s="2233"/>
      <c r="Z14" s="2233"/>
      <c r="AA14" s="2233"/>
      <c r="AB14" s="2233"/>
      <c r="AC14" s="2233"/>
      <c r="AD14" s="2233"/>
      <c r="AE14" s="2233"/>
      <c r="AG14" s="2255" t="str">
        <f ca="1">MID(TEXT(INDIRECT(ADDRESS(ROW(入力シート!$AU$518)+ROW($A4)/2,COLUMN($AU536),,,"入力シート")),"0000"),COLUMN(B$1)/2,1)</f>
        <v/>
      </c>
      <c r="AH14" s="2147"/>
      <c r="AI14" s="2146" t="str">
        <f ca="1">MID(TEXT(INDIRECT(ADDRESS(ROW(入力シート!$AU$518)+ROW($A4)/2,COLUMN($AU536),,,"入力シート")),"0000"),COLUMN(D$1)/2,1)</f>
        <v/>
      </c>
      <c r="AJ14" s="2147"/>
      <c r="AK14" s="2146" t="str">
        <f ca="1">MID(TEXT(INDIRECT(ADDRESS(ROW(入力シート!$AU$518)+ROW($A4)/2,COLUMN($AU536),,,"入力シート")),"0000"),COLUMN(F$1)/2,1)</f>
        <v/>
      </c>
      <c r="AL14" s="2147"/>
      <c r="AM14" s="2146" t="str">
        <f ca="1">MID(TEXT(INDIRECT(ADDRESS(ROW(入力シート!$AU$518)+ROW($A4)/2,COLUMN($AU536),,,"入力シート")),"0000"),COLUMN(H$1)/2,1)</f>
        <v/>
      </c>
      <c r="AN14" s="2148"/>
      <c r="AO14" s="2152" t="str">
        <f ca="1">IFERROR(VLOOKUP(INDIRECT("入力シート!$AU"&amp;ROW(入力シート!$AU$518)+ROW($A4)/2),入力シート!$AX$232:$AY$362,2,0),"")</f>
        <v/>
      </c>
      <c r="AP14" s="2153"/>
      <c r="AQ14" s="2153"/>
      <c r="AR14" s="2153"/>
      <c r="AS14" s="2153"/>
      <c r="AT14" s="2153"/>
      <c r="AU14" s="2153"/>
      <c r="AV14" s="2153"/>
      <c r="AW14" s="2153"/>
      <c r="AX14" s="2153"/>
      <c r="AY14" s="2153"/>
      <c r="AZ14" s="2153"/>
      <c r="BA14" s="2154"/>
      <c r="BB14" s="2168" t="str">
        <f ca="1">IFERROR(VLOOKUP(INDIRECT("入力シート!$AT"&amp;(ROW(入力シート!AV$518)+ROW($A4)/2)),入力シート!$AU$232:$AZ$362,6,0),"")</f>
        <v/>
      </c>
      <c r="BC14" s="2169"/>
      <c r="BD14" s="2169"/>
      <c r="BE14" s="2169"/>
      <c r="BF14" s="2169"/>
      <c r="BG14" s="2170"/>
      <c r="BH14" s="2167"/>
    </row>
    <row r="15" spans="2:60" ht="21" customHeight="1" thickTop="1" thickBot="1">
      <c r="B15" s="2244" t="str">
        <f>IF(入力シート!AS247="","","〇")</f>
        <v/>
      </c>
      <c r="C15" s="2227"/>
      <c r="D15" s="2229" t="s">
        <v>35</v>
      </c>
      <c r="E15" s="2229"/>
      <c r="F15" s="2233" t="s">
        <v>36</v>
      </c>
      <c r="G15" s="2233"/>
      <c r="H15" s="2233"/>
      <c r="I15" s="2233"/>
      <c r="J15" s="2233"/>
      <c r="K15" s="2233"/>
      <c r="L15" s="2233"/>
      <c r="M15" s="2233"/>
      <c r="N15" s="2233"/>
      <c r="O15" s="2233"/>
      <c r="P15" s="2248"/>
      <c r="Q15" s="2251" t="str">
        <f>IF(入力シート!$AS317="","","〇")</f>
        <v/>
      </c>
      <c r="R15" s="2227"/>
      <c r="S15" s="2229" t="s">
        <v>37</v>
      </c>
      <c r="T15" s="2229"/>
      <c r="U15" s="2233" t="s">
        <v>38</v>
      </c>
      <c r="V15" s="2233"/>
      <c r="W15" s="2233"/>
      <c r="X15" s="2233"/>
      <c r="Y15" s="2233"/>
      <c r="Z15" s="2233"/>
      <c r="AA15" s="2233"/>
      <c r="AB15" s="2233"/>
      <c r="AC15" s="2233"/>
      <c r="AD15" s="2233"/>
      <c r="AE15" s="2233"/>
      <c r="AG15" s="2255"/>
      <c r="AH15" s="2147"/>
      <c r="AI15" s="2146"/>
      <c r="AJ15" s="2147"/>
      <c r="AK15" s="2146"/>
      <c r="AL15" s="2147"/>
      <c r="AM15" s="2146"/>
      <c r="AN15" s="2148"/>
      <c r="AO15" s="2152"/>
      <c r="AP15" s="2153"/>
      <c r="AQ15" s="2153"/>
      <c r="AR15" s="2153"/>
      <c r="AS15" s="2153"/>
      <c r="AT15" s="2153"/>
      <c r="AU15" s="2153"/>
      <c r="AV15" s="2153"/>
      <c r="AW15" s="2153"/>
      <c r="AX15" s="2153"/>
      <c r="AY15" s="2153"/>
      <c r="AZ15" s="2153"/>
      <c r="BA15" s="2154"/>
      <c r="BB15" s="2171"/>
      <c r="BC15" s="2172"/>
      <c r="BD15" s="2172"/>
      <c r="BE15" s="2172"/>
      <c r="BF15" s="2172"/>
      <c r="BG15" s="2173"/>
      <c r="BH15" s="2167"/>
    </row>
    <row r="16" spans="2:60" ht="21" customHeight="1" thickTop="1" thickBot="1">
      <c r="B16" s="2245"/>
      <c r="C16" s="2246"/>
      <c r="D16" s="2247"/>
      <c r="E16" s="2247"/>
      <c r="F16" s="2249"/>
      <c r="G16" s="2249"/>
      <c r="H16" s="2249"/>
      <c r="I16" s="2249"/>
      <c r="J16" s="2249"/>
      <c r="K16" s="2249"/>
      <c r="L16" s="2249"/>
      <c r="M16" s="2249"/>
      <c r="N16" s="2249"/>
      <c r="O16" s="2249"/>
      <c r="P16" s="2250"/>
      <c r="Q16" s="2251"/>
      <c r="R16" s="2227"/>
      <c r="S16" s="2229"/>
      <c r="T16" s="2229"/>
      <c r="U16" s="2233"/>
      <c r="V16" s="2233"/>
      <c r="W16" s="2233"/>
      <c r="X16" s="2233"/>
      <c r="Y16" s="2233"/>
      <c r="Z16" s="2233"/>
      <c r="AA16" s="2233"/>
      <c r="AB16" s="2233"/>
      <c r="AC16" s="2233"/>
      <c r="AD16" s="2233"/>
      <c r="AE16" s="2233"/>
      <c r="AG16" s="2155" t="str">
        <f ca="1">MID(TEXT(INDIRECT(ADDRESS(ROW(入力シート!$AU$518)+ROW($A6)/2,COLUMN($AU538),,,"入力シート")),"0000"),COLUMN(B$1)/2,1)</f>
        <v/>
      </c>
      <c r="AH16" s="2156"/>
      <c r="AI16" s="2146" t="str">
        <f ca="1">MID(TEXT(INDIRECT(ADDRESS(ROW(入力シート!$AU$518)+ROW($A6)/2,COLUMN($AU538),,,"入力シート")),"0000"),COLUMN(D$1)/2,1)</f>
        <v/>
      </c>
      <c r="AJ16" s="2147"/>
      <c r="AK16" s="2146" t="str">
        <f ca="1">MID(TEXT(INDIRECT(ADDRESS(ROW(入力シート!$AU$518)+ROW($A6)/2,COLUMN($AU538),,,"入力シート")),"0000"),COLUMN(F$1)/2,1)</f>
        <v/>
      </c>
      <c r="AL16" s="2147"/>
      <c r="AM16" s="2146" t="str">
        <f ca="1">MID(TEXT(INDIRECT(ADDRESS(ROW(入力シート!$AU$518)+ROW($A6)/2,COLUMN($AU538),,,"入力シート")),"0000"),COLUMN(H$1)/2,1)</f>
        <v/>
      </c>
      <c r="AN16" s="2148"/>
      <c r="AO16" s="2152" t="str">
        <f ca="1">IFERROR(VLOOKUP(INDIRECT("入力シート!$AU"&amp;ROW(入力シート!$AU$518)+ROW($A6)/2),入力シート!$AX$232:$AY$362,2,0),"")</f>
        <v/>
      </c>
      <c r="AP16" s="2153"/>
      <c r="AQ16" s="2153"/>
      <c r="AR16" s="2153"/>
      <c r="AS16" s="2153"/>
      <c r="AT16" s="2153"/>
      <c r="AU16" s="2153"/>
      <c r="AV16" s="2153"/>
      <c r="AW16" s="2153"/>
      <c r="AX16" s="2153"/>
      <c r="AY16" s="2153"/>
      <c r="AZ16" s="2153"/>
      <c r="BA16" s="2154"/>
      <c r="BB16" s="2168" t="str">
        <f ca="1">IFERROR(VLOOKUP(INDIRECT("入力シート!$AT"&amp;(ROW(入力シート!AV$518)+ROW($A6)/2)),入力シート!$AU$232:$AZ$362,6,0),"")</f>
        <v/>
      </c>
      <c r="BC16" s="2169"/>
      <c r="BD16" s="2169"/>
      <c r="BE16" s="2169"/>
      <c r="BF16" s="2169"/>
      <c r="BG16" s="2170"/>
      <c r="BH16" s="2167"/>
    </row>
    <row r="17" spans="2:60" ht="21" customHeight="1" thickTop="1" thickBot="1">
      <c r="B17" s="2252" t="str">
        <f>IF(入力シート!AS252="","","〇")</f>
        <v/>
      </c>
      <c r="C17" s="2252"/>
      <c r="D17" s="2253" t="s">
        <v>39</v>
      </c>
      <c r="E17" s="2253"/>
      <c r="F17" s="2254" t="s">
        <v>40</v>
      </c>
      <c r="G17" s="2254"/>
      <c r="H17" s="2254"/>
      <c r="I17" s="2254"/>
      <c r="J17" s="2254"/>
      <c r="K17" s="2254"/>
      <c r="L17" s="2254"/>
      <c r="M17" s="2254"/>
      <c r="N17" s="2254"/>
      <c r="O17" s="2254"/>
      <c r="P17" s="2254"/>
      <c r="Q17" s="2227" t="str">
        <f>IF(入力シート!$AS331="","","〇")</f>
        <v/>
      </c>
      <c r="R17" s="2227"/>
      <c r="S17" s="2229" t="s">
        <v>41</v>
      </c>
      <c r="T17" s="2229"/>
      <c r="U17" s="2233" t="s">
        <v>42</v>
      </c>
      <c r="V17" s="2233"/>
      <c r="W17" s="2233"/>
      <c r="X17" s="2233"/>
      <c r="Y17" s="2233"/>
      <c r="Z17" s="2233"/>
      <c r="AA17" s="2233"/>
      <c r="AB17" s="2233"/>
      <c r="AC17" s="2233"/>
      <c r="AD17" s="2233"/>
      <c r="AE17" s="2233"/>
      <c r="AG17" s="2157"/>
      <c r="AH17" s="2158"/>
      <c r="AI17" s="2146"/>
      <c r="AJ17" s="2147"/>
      <c r="AK17" s="2146"/>
      <c r="AL17" s="2147"/>
      <c r="AM17" s="2146"/>
      <c r="AN17" s="2148"/>
      <c r="AO17" s="2152"/>
      <c r="AP17" s="2153"/>
      <c r="AQ17" s="2153"/>
      <c r="AR17" s="2153"/>
      <c r="AS17" s="2153"/>
      <c r="AT17" s="2153"/>
      <c r="AU17" s="2153"/>
      <c r="AV17" s="2153"/>
      <c r="AW17" s="2153"/>
      <c r="AX17" s="2153"/>
      <c r="AY17" s="2153"/>
      <c r="AZ17" s="2153"/>
      <c r="BA17" s="2154"/>
      <c r="BB17" s="2171"/>
      <c r="BC17" s="2172"/>
      <c r="BD17" s="2172"/>
      <c r="BE17" s="2172"/>
      <c r="BF17" s="2172"/>
      <c r="BG17" s="2173"/>
      <c r="BH17" s="2167"/>
    </row>
    <row r="18" spans="2:60" ht="21" customHeight="1" thickTop="1" thickBot="1">
      <c r="B18" s="2227"/>
      <c r="C18" s="2227"/>
      <c r="D18" s="2229"/>
      <c r="E18" s="2229"/>
      <c r="F18" s="2233"/>
      <c r="G18" s="2233"/>
      <c r="H18" s="2233"/>
      <c r="I18" s="2233"/>
      <c r="J18" s="2233"/>
      <c r="K18" s="2233"/>
      <c r="L18" s="2233"/>
      <c r="M18" s="2233"/>
      <c r="N18" s="2233"/>
      <c r="O18" s="2233"/>
      <c r="P18" s="2233"/>
      <c r="Q18" s="2227"/>
      <c r="R18" s="2227"/>
      <c r="S18" s="2229"/>
      <c r="T18" s="2229"/>
      <c r="U18" s="2233"/>
      <c r="V18" s="2233"/>
      <c r="W18" s="2233"/>
      <c r="X18" s="2233"/>
      <c r="Y18" s="2233"/>
      <c r="Z18" s="2233"/>
      <c r="AA18" s="2233"/>
      <c r="AB18" s="2233"/>
      <c r="AC18" s="2233"/>
      <c r="AD18" s="2233"/>
      <c r="AE18" s="2233"/>
      <c r="AG18" s="2155" t="str">
        <f ca="1">MID(TEXT(INDIRECT(ADDRESS(ROW(入力シート!$AU$518)+ROW($A8)/2,COLUMN($AU540),,,"入力シート")),"0000"),COLUMN(B$1)/2,1)</f>
        <v/>
      </c>
      <c r="AH18" s="2156"/>
      <c r="AI18" s="2146" t="str">
        <f ca="1">MID(TEXT(INDIRECT(ADDRESS(ROW(入力シート!$AU$518)+ROW($A8)/2,COLUMN($AU540),,,"入力シート")),"0000"),COLUMN(D$1)/2,1)</f>
        <v/>
      </c>
      <c r="AJ18" s="2147"/>
      <c r="AK18" s="2146" t="str">
        <f ca="1">MID(TEXT(INDIRECT(ADDRESS(ROW(入力シート!$AU$518)+ROW($A8)/2,COLUMN($AU540),,,"入力シート")),"0000"),COLUMN(F$1)/2,1)</f>
        <v/>
      </c>
      <c r="AL18" s="2147"/>
      <c r="AM18" s="2146" t="str">
        <f ca="1">MID(TEXT(INDIRECT(ADDRESS(ROW(入力シート!$AU$518)+ROW($A8)/2,COLUMN($AU540),,,"入力シート")),"0000"),COLUMN(H$1)/2,1)</f>
        <v/>
      </c>
      <c r="AN18" s="2148"/>
      <c r="AO18" s="2152" t="str">
        <f ca="1">IFERROR(VLOOKUP(INDIRECT("入力シート!$AU"&amp;ROW(入力シート!$AU$518)+ROW($A8)/2),入力シート!$AX$232:$AY$362,2,0),"")</f>
        <v/>
      </c>
      <c r="AP18" s="2153"/>
      <c r="AQ18" s="2153"/>
      <c r="AR18" s="2153"/>
      <c r="AS18" s="2153"/>
      <c r="AT18" s="2153"/>
      <c r="AU18" s="2153"/>
      <c r="AV18" s="2153"/>
      <c r="AW18" s="2153"/>
      <c r="AX18" s="2153"/>
      <c r="AY18" s="2153"/>
      <c r="AZ18" s="2153"/>
      <c r="BA18" s="2154"/>
      <c r="BB18" s="2168" t="str">
        <f ca="1">IFERROR(VLOOKUP(INDIRECT("入力シート!$AT"&amp;(ROW(入力シート!AV$518)+ROW($A8)/2)),入力シート!$AU$232:$AZ$362,6,0),"")</f>
        <v/>
      </c>
      <c r="BC18" s="2169"/>
      <c r="BD18" s="2169"/>
      <c r="BE18" s="2169"/>
      <c r="BF18" s="2169"/>
      <c r="BG18" s="2170"/>
      <c r="BH18" s="2167"/>
    </row>
    <row r="19" spans="2:60" ht="21" customHeight="1" thickTop="1" thickBot="1">
      <c r="B19" s="2227" t="str">
        <f>IF(入力シート!AS269="","","〇")</f>
        <v/>
      </c>
      <c r="C19" s="2227"/>
      <c r="D19" s="2229" t="s">
        <v>43</v>
      </c>
      <c r="E19" s="2229"/>
      <c r="F19" s="2233" t="s">
        <v>44</v>
      </c>
      <c r="G19" s="2233"/>
      <c r="H19" s="2233"/>
      <c r="I19" s="2233"/>
      <c r="J19" s="2233"/>
      <c r="K19" s="2233"/>
      <c r="L19" s="2233"/>
      <c r="M19" s="2233"/>
      <c r="N19" s="2233"/>
      <c r="O19" s="2233"/>
      <c r="P19" s="2233"/>
      <c r="Q19" s="2227" t="str">
        <f>IF(入力シート!$AS335="","","〇")</f>
        <v/>
      </c>
      <c r="R19" s="2227"/>
      <c r="S19" s="2229" t="s">
        <v>45</v>
      </c>
      <c r="T19" s="2229"/>
      <c r="U19" s="2233" t="s">
        <v>46</v>
      </c>
      <c r="V19" s="2233"/>
      <c r="W19" s="2233"/>
      <c r="X19" s="2233"/>
      <c r="Y19" s="2233"/>
      <c r="Z19" s="2233"/>
      <c r="AA19" s="2233"/>
      <c r="AB19" s="2233"/>
      <c r="AC19" s="2233"/>
      <c r="AD19" s="2233"/>
      <c r="AE19" s="2233"/>
      <c r="AG19" s="2157"/>
      <c r="AH19" s="2158"/>
      <c r="AI19" s="2146"/>
      <c r="AJ19" s="2147"/>
      <c r="AK19" s="2146"/>
      <c r="AL19" s="2147"/>
      <c r="AM19" s="2146"/>
      <c r="AN19" s="2148"/>
      <c r="AO19" s="2152"/>
      <c r="AP19" s="2153"/>
      <c r="AQ19" s="2153"/>
      <c r="AR19" s="2153"/>
      <c r="AS19" s="2153"/>
      <c r="AT19" s="2153"/>
      <c r="AU19" s="2153"/>
      <c r="AV19" s="2153"/>
      <c r="AW19" s="2153"/>
      <c r="AX19" s="2153"/>
      <c r="AY19" s="2153"/>
      <c r="AZ19" s="2153"/>
      <c r="BA19" s="2154"/>
      <c r="BB19" s="2171"/>
      <c r="BC19" s="2172"/>
      <c r="BD19" s="2172"/>
      <c r="BE19" s="2172"/>
      <c r="BF19" s="2172"/>
      <c r="BG19" s="2173"/>
      <c r="BH19" s="2167"/>
    </row>
    <row r="20" spans="2:60" ht="21" customHeight="1" thickTop="1" thickBot="1">
      <c r="B20" s="2227"/>
      <c r="C20" s="2227"/>
      <c r="D20" s="2229"/>
      <c r="E20" s="2229"/>
      <c r="F20" s="2233"/>
      <c r="G20" s="2233"/>
      <c r="H20" s="2233"/>
      <c r="I20" s="2233"/>
      <c r="J20" s="2233"/>
      <c r="K20" s="2233"/>
      <c r="L20" s="2233"/>
      <c r="M20" s="2233"/>
      <c r="N20" s="2233"/>
      <c r="O20" s="2233"/>
      <c r="P20" s="2233"/>
      <c r="Q20" s="2227"/>
      <c r="R20" s="2227"/>
      <c r="S20" s="2229"/>
      <c r="T20" s="2229"/>
      <c r="U20" s="2233"/>
      <c r="V20" s="2233"/>
      <c r="W20" s="2233"/>
      <c r="X20" s="2233"/>
      <c r="Y20" s="2233"/>
      <c r="Z20" s="2233"/>
      <c r="AA20" s="2233"/>
      <c r="AB20" s="2233"/>
      <c r="AC20" s="2233"/>
      <c r="AD20" s="2233"/>
      <c r="AE20" s="2233"/>
      <c r="AG20" s="2155" t="str">
        <f ca="1">MID(TEXT(INDIRECT(ADDRESS(ROW(入力シート!$AU$518)+ROW($A10)/2,COLUMN($AU542),,,"入力シート")),"0000"),COLUMN(B$1)/2,1)</f>
        <v/>
      </c>
      <c r="AH20" s="2156"/>
      <c r="AI20" s="2146" t="str">
        <f ca="1">MID(TEXT(INDIRECT(ADDRESS(ROW(入力シート!$AU$518)+ROW($A10)/2,COLUMN($AU542),,,"入力シート")),"0000"),COLUMN(D$1)/2,1)</f>
        <v/>
      </c>
      <c r="AJ20" s="2147"/>
      <c r="AK20" s="2146" t="str">
        <f ca="1">MID(TEXT(INDIRECT(ADDRESS(ROW(入力シート!$AU$518)+ROW($A10)/2,COLUMN($AU542),,,"入力シート")),"0000"),COLUMN(F$1)/2,1)</f>
        <v/>
      </c>
      <c r="AL20" s="2147"/>
      <c r="AM20" s="2146" t="str">
        <f ca="1">MID(TEXT(INDIRECT(ADDRESS(ROW(入力シート!$AU$518)+ROW($A10)/2,COLUMN($AU542),,,"入力シート")),"0000"),COLUMN(H$1)/2,1)</f>
        <v/>
      </c>
      <c r="AN20" s="2148"/>
      <c r="AO20" s="2152" t="str">
        <f ca="1">IFERROR(VLOOKUP(INDIRECT("入力シート!$AU"&amp;ROW(入力シート!$AU$518)+ROW($A10)/2),入力シート!$AX$232:$AY$362,2,0),"")</f>
        <v/>
      </c>
      <c r="AP20" s="2153"/>
      <c r="AQ20" s="2153"/>
      <c r="AR20" s="2153"/>
      <c r="AS20" s="2153"/>
      <c r="AT20" s="2153"/>
      <c r="AU20" s="2153"/>
      <c r="AV20" s="2153"/>
      <c r="AW20" s="2153"/>
      <c r="AX20" s="2153"/>
      <c r="AY20" s="2153"/>
      <c r="AZ20" s="2153"/>
      <c r="BA20" s="2154"/>
      <c r="BB20" s="2168" t="str">
        <f ca="1">IFERROR(VLOOKUP(INDIRECT("入力シート!$AT"&amp;(ROW(入力シート!AV$518)+ROW($A10)/2)),入力シート!$AU$232:$AZ$362,6,0),"")</f>
        <v/>
      </c>
      <c r="BC20" s="2169"/>
      <c r="BD20" s="2169"/>
      <c r="BE20" s="2169"/>
      <c r="BF20" s="2169"/>
      <c r="BG20" s="2170"/>
      <c r="BH20" s="2167"/>
    </row>
    <row r="21" spans="2:60" ht="21" customHeight="1" thickTop="1" thickBot="1">
      <c r="B21" s="2227" t="str">
        <f>IF(入力シート!AS276="","","〇")</f>
        <v/>
      </c>
      <c r="C21" s="2227"/>
      <c r="D21" s="2229" t="s">
        <v>47</v>
      </c>
      <c r="E21" s="2229"/>
      <c r="F21" s="2233" t="s">
        <v>60</v>
      </c>
      <c r="G21" s="2233"/>
      <c r="H21" s="2233"/>
      <c r="I21" s="2233"/>
      <c r="J21" s="2233"/>
      <c r="K21" s="2233"/>
      <c r="L21" s="2233"/>
      <c r="M21" s="2233"/>
      <c r="N21" s="2233"/>
      <c r="O21" s="2233"/>
      <c r="P21" s="2233"/>
      <c r="Q21" s="2227" t="str">
        <f>IF(入力シート!$AS341="","","〇")</f>
        <v/>
      </c>
      <c r="R21" s="2227"/>
      <c r="S21" s="2229" t="s">
        <v>48</v>
      </c>
      <c r="T21" s="2229"/>
      <c r="U21" s="2233" t="s">
        <v>49</v>
      </c>
      <c r="V21" s="2233"/>
      <c r="W21" s="2233"/>
      <c r="X21" s="2233"/>
      <c r="Y21" s="2233"/>
      <c r="Z21" s="2233"/>
      <c r="AA21" s="2233"/>
      <c r="AB21" s="2233"/>
      <c r="AC21" s="2233"/>
      <c r="AD21" s="2233"/>
      <c r="AE21" s="2233"/>
      <c r="AG21" s="2157"/>
      <c r="AH21" s="2158"/>
      <c r="AI21" s="2146"/>
      <c r="AJ21" s="2147"/>
      <c r="AK21" s="2146"/>
      <c r="AL21" s="2147"/>
      <c r="AM21" s="2146"/>
      <c r="AN21" s="2148"/>
      <c r="AO21" s="2152"/>
      <c r="AP21" s="2153"/>
      <c r="AQ21" s="2153"/>
      <c r="AR21" s="2153"/>
      <c r="AS21" s="2153"/>
      <c r="AT21" s="2153"/>
      <c r="AU21" s="2153"/>
      <c r="AV21" s="2153"/>
      <c r="AW21" s="2153"/>
      <c r="AX21" s="2153"/>
      <c r="AY21" s="2153"/>
      <c r="AZ21" s="2153"/>
      <c r="BA21" s="2154"/>
      <c r="BB21" s="2171"/>
      <c r="BC21" s="2172"/>
      <c r="BD21" s="2172"/>
      <c r="BE21" s="2172"/>
      <c r="BF21" s="2172"/>
      <c r="BG21" s="2173"/>
      <c r="BH21" s="2167"/>
    </row>
    <row r="22" spans="2:60" ht="21" customHeight="1" thickTop="1" thickBot="1">
      <c r="B22" s="2227"/>
      <c r="C22" s="2227"/>
      <c r="D22" s="2229"/>
      <c r="E22" s="2229"/>
      <c r="F22" s="2233"/>
      <c r="G22" s="2233"/>
      <c r="H22" s="2233"/>
      <c r="I22" s="2233"/>
      <c r="J22" s="2233"/>
      <c r="K22" s="2233"/>
      <c r="L22" s="2233"/>
      <c r="M22" s="2233"/>
      <c r="N22" s="2233"/>
      <c r="O22" s="2233"/>
      <c r="P22" s="2233"/>
      <c r="Q22" s="2227"/>
      <c r="R22" s="2227"/>
      <c r="S22" s="2229"/>
      <c r="T22" s="2229"/>
      <c r="U22" s="2233"/>
      <c r="V22" s="2233"/>
      <c r="W22" s="2233"/>
      <c r="X22" s="2233"/>
      <c r="Y22" s="2233"/>
      <c r="Z22" s="2233"/>
      <c r="AA22" s="2233"/>
      <c r="AB22" s="2233"/>
      <c r="AC22" s="2233"/>
      <c r="AD22" s="2233"/>
      <c r="AE22" s="2233"/>
      <c r="AG22" s="2155" t="str">
        <f ca="1">MID(TEXT(INDIRECT(ADDRESS(ROW(入力シート!$AU$518)+ROW($A12)/2,COLUMN($AU544),,,"入力シート")),"0000"),COLUMN(B$1)/2,1)</f>
        <v/>
      </c>
      <c r="AH22" s="2156"/>
      <c r="AI22" s="2146" t="str">
        <f ca="1">MID(TEXT(INDIRECT(ADDRESS(ROW(入力シート!$AU$518)+ROW($A12)/2,COLUMN($AU544),,,"入力シート")),"0000"),COLUMN(D$1)/2,1)</f>
        <v/>
      </c>
      <c r="AJ22" s="2147"/>
      <c r="AK22" s="2146" t="str">
        <f ca="1">MID(TEXT(INDIRECT(ADDRESS(ROW(入力シート!$AU$518)+ROW($A12)/2,COLUMN($AU544),,,"入力シート")),"0000"),COLUMN(F$1)/2,1)</f>
        <v/>
      </c>
      <c r="AL22" s="2147"/>
      <c r="AM22" s="2146" t="str">
        <f ca="1">MID(TEXT(INDIRECT(ADDRESS(ROW(入力シート!$AU$518)+ROW($A12)/2,COLUMN($AU544),,,"入力シート")),"0000"),COLUMN(H$1)/2,1)</f>
        <v/>
      </c>
      <c r="AN22" s="2148"/>
      <c r="AO22" s="2152" t="str">
        <f ca="1">IFERROR(VLOOKUP(INDIRECT("入力シート!$AU"&amp;ROW(入力シート!$AU$518)+ROW($A12)/2),入力シート!$AX$232:$AY$362,2,0),"")</f>
        <v/>
      </c>
      <c r="AP22" s="2153"/>
      <c r="AQ22" s="2153"/>
      <c r="AR22" s="2153"/>
      <c r="AS22" s="2153"/>
      <c r="AT22" s="2153"/>
      <c r="AU22" s="2153"/>
      <c r="AV22" s="2153"/>
      <c r="AW22" s="2153"/>
      <c r="AX22" s="2153"/>
      <c r="AY22" s="2153"/>
      <c r="AZ22" s="2153"/>
      <c r="BA22" s="2154"/>
      <c r="BB22" s="2168" t="str">
        <f ca="1">IFERROR(VLOOKUP(INDIRECT("入力シート!$AT"&amp;(ROW(入力シート!AV$518)+ROW($A12)/2)),入力シート!$AU$232:$AZ$362,6,0),"")</f>
        <v/>
      </c>
      <c r="BC22" s="2169"/>
      <c r="BD22" s="2169"/>
      <c r="BE22" s="2169"/>
      <c r="BF22" s="2169"/>
      <c r="BG22" s="2170"/>
      <c r="BH22" s="2167"/>
    </row>
    <row r="23" spans="2:60" ht="21" customHeight="1" thickTop="1" thickBot="1">
      <c r="B23" s="2227" t="str">
        <f>IF(入力シート!AS288="","","〇")</f>
        <v/>
      </c>
      <c r="C23" s="2227"/>
      <c r="D23" s="2229" t="s">
        <v>50</v>
      </c>
      <c r="E23" s="2229"/>
      <c r="F23" s="2233" t="s">
        <v>51</v>
      </c>
      <c r="G23" s="2233"/>
      <c r="H23" s="2233"/>
      <c r="I23" s="2233"/>
      <c r="J23" s="2233"/>
      <c r="K23" s="2233"/>
      <c r="L23" s="2233"/>
      <c r="M23" s="2233"/>
      <c r="N23" s="2233"/>
      <c r="O23" s="2233"/>
      <c r="P23" s="2233"/>
      <c r="Q23" s="2227" t="str">
        <f>IF(入力シート!$AS347="","","〇")</f>
        <v/>
      </c>
      <c r="R23" s="2227"/>
      <c r="S23" s="2229" t="s">
        <v>345</v>
      </c>
      <c r="T23" s="2229"/>
      <c r="U23" s="2233" t="s">
        <v>52</v>
      </c>
      <c r="V23" s="2233"/>
      <c r="W23" s="2233"/>
      <c r="X23" s="2233"/>
      <c r="Y23" s="2233"/>
      <c r="Z23" s="2233"/>
      <c r="AA23" s="2233"/>
      <c r="AB23" s="2233"/>
      <c r="AC23" s="2233"/>
      <c r="AD23" s="2233"/>
      <c r="AE23" s="2233"/>
      <c r="AG23" s="2157"/>
      <c r="AH23" s="2158"/>
      <c r="AI23" s="2146"/>
      <c r="AJ23" s="2147"/>
      <c r="AK23" s="2146"/>
      <c r="AL23" s="2147"/>
      <c r="AM23" s="2146"/>
      <c r="AN23" s="2148"/>
      <c r="AO23" s="2152"/>
      <c r="AP23" s="2153"/>
      <c r="AQ23" s="2153"/>
      <c r="AR23" s="2153"/>
      <c r="AS23" s="2153"/>
      <c r="AT23" s="2153"/>
      <c r="AU23" s="2153"/>
      <c r="AV23" s="2153"/>
      <c r="AW23" s="2153"/>
      <c r="AX23" s="2153"/>
      <c r="AY23" s="2153"/>
      <c r="AZ23" s="2153"/>
      <c r="BA23" s="2154"/>
      <c r="BB23" s="2171"/>
      <c r="BC23" s="2172"/>
      <c r="BD23" s="2172"/>
      <c r="BE23" s="2172"/>
      <c r="BF23" s="2172"/>
      <c r="BG23" s="2173"/>
      <c r="BH23" s="2167"/>
    </row>
    <row r="24" spans="2:60" ht="21" customHeight="1" thickTop="1" thickBot="1">
      <c r="B24" s="2227"/>
      <c r="C24" s="2227"/>
      <c r="D24" s="2229"/>
      <c r="E24" s="2229"/>
      <c r="F24" s="2233"/>
      <c r="G24" s="2233"/>
      <c r="H24" s="2233"/>
      <c r="I24" s="2233"/>
      <c r="J24" s="2233"/>
      <c r="K24" s="2233"/>
      <c r="L24" s="2233"/>
      <c r="M24" s="2233"/>
      <c r="N24" s="2233"/>
      <c r="O24" s="2233"/>
      <c r="P24" s="2233"/>
      <c r="Q24" s="2227"/>
      <c r="R24" s="2227"/>
      <c r="S24" s="2229"/>
      <c r="T24" s="2229"/>
      <c r="U24" s="2233"/>
      <c r="V24" s="2233"/>
      <c r="W24" s="2233"/>
      <c r="X24" s="2233"/>
      <c r="Y24" s="2233"/>
      <c r="Z24" s="2233"/>
      <c r="AA24" s="2233"/>
      <c r="AB24" s="2233"/>
      <c r="AC24" s="2233"/>
      <c r="AD24" s="2233"/>
      <c r="AE24" s="2233"/>
      <c r="AG24" s="2155" t="str">
        <f ca="1">MID(TEXT(INDIRECT(ADDRESS(ROW(入力シート!$AU$518)+ROW($A14)/2,COLUMN($AU546),,,"入力シート")),"0000"),COLUMN(B$1)/2,1)</f>
        <v/>
      </c>
      <c r="AH24" s="2156"/>
      <c r="AI24" s="2146" t="str">
        <f ca="1">MID(TEXT(INDIRECT(ADDRESS(ROW(入力シート!$AU$518)+ROW($A14)/2,COLUMN($AU546),,,"入力シート")),"0000"),COLUMN(D$1)/2,1)</f>
        <v/>
      </c>
      <c r="AJ24" s="2147"/>
      <c r="AK24" s="2146" t="str">
        <f ca="1">MID(TEXT(INDIRECT(ADDRESS(ROW(入力シート!$AU$518)+ROW($A14)/2,COLUMN($AU546),,,"入力シート")),"0000"),COLUMN(F$1)/2,1)</f>
        <v/>
      </c>
      <c r="AL24" s="2147"/>
      <c r="AM24" s="2146" t="str">
        <f ca="1">MID(TEXT(INDIRECT(ADDRESS(ROW(入力シート!$AU$518)+ROW($A14)/2,COLUMN($AU546),,,"入力シート")),"0000"),COLUMN(H$1)/2,1)</f>
        <v/>
      </c>
      <c r="AN24" s="2148"/>
      <c r="AO24" s="2152" t="str">
        <f ca="1">IFERROR(VLOOKUP(INDIRECT("入力シート!$AU"&amp;ROW(入力シート!$AU$518)+ROW($A14)/2),入力シート!$AX$232:$AY$362,2,0),"")</f>
        <v/>
      </c>
      <c r="AP24" s="2153"/>
      <c r="AQ24" s="2153"/>
      <c r="AR24" s="2153"/>
      <c r="AS24" s="2153"/>
      <c r="AT24" s="2153"/>
      <c r="AU24" s="2153"/>
      <c r="AV24" s="2153"/>
      <c r="AW24" s="2153"/>
      <c r="AX24" s="2153"/>
      <c r="AY24" s="2153"/>
      <c r="AZ24" s="2153"/>
      <c r="BA24" s="2154"/>
      <c r="BB24" s="2168" t="str">
        <f ca="1">IFERROR(VLOOKUP(INDIRECT("入力シート!$AT"&amp;(ROW(入力シート!AV$518)+ROW($A14)/2)),入力シート!$AU$232:$AZ$362,6,0),"")</f>
        <v/>
      </c>
      <c r="BC24" s="2169"/>
      <c r="BD24" s="2169"/>
      <c r="BE24" s="2169"/>
      <c r="BF24" s="2169"/>
      <c r="BG24" s="2170"/>
      <c r="BH24" s="2167"/>
    </row>
    <row r="25" spans="2:60" ht="21" customHeight="1" thickTop="1" thickBot="1">
      <c r="B25" s="2227" t="str">
        <f>IF(入力シート!AS299="","","〇")</f>
        <v/>
      </c>
      <c r="C25" s="2227"/>
      <c r="D25" s="2229" t="s">
        <v>53</v>
      </c>
      <c r="E25" s="2229"/>
      <c r="F25" s="2233" t="s">
        <v>54</v>
      </c>
      <c r="G25" s="2233"/>
      <c r="H25" s="2233"/>
      <c r="I25" s="2233"/>
      <c r="J25" s="2233"/>
      <c r="K25" s="2233"/>
      <c r="L25" s="2233"/>
      <c r="M25" s="2233"/>
      <c r="N25" s="2233"/>
      <c r="O25" s="2233"/>
      <c r="P25" s="2233"/>
      <c r="Q25" s="2227" t="str">
        <f>IF(入力シート!$AS352="","","〇")</f>
        <v/>
      </c>
      <c r="R25" s="2227"/>
      <c r="S25" s="2229" t="s">
        <v>346</v>
      </c>
      <c r="T25" s="2229"/>
      <c r="U25" s="2231" t="s">
        <v>1230</v>
      </c>
      <c r="V25" s="2231"/>
      <c r="W25" s="2231"/>
      <c r="X25" s="2231"/>
      <c r="Y25" s="2231"/>
      <c r="Z25" s="2231"/>
      <c r="AA25" s="2231"/>
      <c r="AB25" s="2231"/>
      <c r="AC25" s="2231"/>
      <c r="AD25" s="2231"/>
      <c r="AE25" s="2231"/>
      <c r="AG25" s="2157"/>
      <c r="AH25" s="2158"/>
      <c r="AI25" s="2146"/>
      <c r="AJ25" s="2147"/>
      <c r="AK25" s="2146"/>
      <c r="AL25" s="2147"/>
      <c r="AM25" s="2146"/>
      <c r="AN25" s="2148"/>
      <c r="AO25" s="2152"/>
      <c r="AP25" s="2153"/>
      <c r="AQ25" s="2153"/>
      <c r="AR25" s="2153"/>
      <c r="AS25" s="2153"/>
      <c r="AT25" s="2153"/>
      <c r="AU25" s="2153"/>
      <c r="AV25" s="2153"/>
      <c r="AW25" s="2153"/>
      <c r="AX25" s="2153"/>
      <c r="AY25" s="2153"/>
      <c r="AZ25" s="2153"/>
      <c r="BA25" s="2154"/>
      <c r="BB25" s="2171"/>
      <c r="BC25" s="2172"/>
      <c r="BD25" s="2172"/>
      <c r="BE25" s="2172"/>
      <c r="BF25" s="2172"/>
      <c r="BG25" s="2173"/>
      <c r="BH25" s="2167"/>
    </row>
    <row r="26" spans="2:60" ht="21" customHeight="1" thickTop="1" thickBot="1">
      <c r="B26" s="2228"/>
      <c r="C26" s="2228"/>
      <c r="D26" s="2230"/>
      <c r="E26" s="2230"/>
      <c r="F26" s="2243"/>
      <c r="G26" s="2243"/>
      <c r="H26" s="2243"/>
      <c r="I26" s="2243"/>
      <c r="J26" s="2243"/>
      <c r="K26" s="2243"/>
      <c r="L26" s="2243"/>
      <c r="M26" s="2243"/>
      <c r="N26" s="2243"/>
      <c r="O26" s="2243"/>
      <c r="P26" s="2243"/>
      <c r="Q26" s="2228"/>
      <c r="R26" s="2228"/>
      <c r="S26" s="2230"/>
      <c r="T26" s="2230"/>
      <c r="U26" s="2232"/>
      <c r="V26" s="2232"/>
      <c r="W26" s="2232"/>
      <c r="X26" s="2232"/>
      <c r="Y26" s="2232"/>
      <c r="Z26" s="2232"/>
      <c r="AA26" s="2232"/>
      <c r="AB26" s="2232"/>
      <c r="AC26" s="2231"/>
      <c r="AD26" s="2231"/>
      <c r="AE26" s="2231"/>
      <c r="AG26" s="2155" t="str">
        <f ca="1">MID(TEXT(INDIRECT(ADDRESS(ROW(入力シート!$AU$518)+ROW($A16)/2,COLUMN($AU548),,,"入力シート")),"0000"),COLUMN(B$1)/2,1)</f>
        <v/>
      </c>
      <c r="AH26" s="2156"/>
      <c r="AI26" s="2146" t="str">
        <f ca="1">MID(TEXT(INDIRECT(ADDRESS(ROW(入力シート!$AU$518)+ROW($A16)/2,COLUMN($AU548),,,"入力シート")),"0000"),COLUMN(D$1)/2,1)</f>
        <v/>
      </c>
      <c r="AJ26" s="2147"/>
      <c r="AK26" s="2146" t="str">
        <f ca="1">MID(TEXT(INDIRECT(ADDRESS(ROW(入力シート!$AU$518)+ROW($A16)/2,COLUMN($AU548),,,"入力シート")),"0000"),COLUMN(F$1)/2,1)</f>
        <v/>
      </c>
      <c r="AL26" s="2147"/>
      <c r="AM26" s="2146" t="str">
        <f ca="1">MID(TEXT(INDIRECT(ADDRESS(ROW(入力シート!$AU$518)+ROW($A16)/2,COLUMN($AU548),,,"入力シート")),"0000"),COLUMN(H$1)/2,1)</f>
        <v/>
      </c>
      <c r="AN26" s="2148"/>
      <c r="AO26" s="2152" t="str">
        <f ca="1">IFERROR(VLOOKUP(INDIRECT("入力シート!$AU"&amp;ROW(入力シート!$AU$518)+ROW($A16)/2),入力シート!$AX$232:$AY$362,2,0),"")</f>
        <v/>
      </c>
      <c r="AP26" s="2153"/>
      <c r="AQ26" s="2153"/>
      <c r="AR26" s="2153"/>
      <c r="AS26" s="2153"/>
      <c r="AT26" s="2153"/>
      <c r="AU26" s="2153"/>
      <c r="AV26" s="2153"/>
      <c r="AW26" s="2153"/>
      <c r="AX26" s="2153"/>
      <c r="AY26" s="2153"/>
      <c r="AZ26" s="2153"/>
      <c r="BA26" s="2154"/>
      <c r="BB26" s="2168" t="str">
        <f ca="1">IFERROR(VLOOKUP(INDIRECT("入力シート!$AT"&amp;(ROW(入力シート!AV$518)+ROW($A16)/2)),入力シート!$AU$232:$AZ$362,6,0),"")</f>
        <v/>
      </c>
      <c r="BC26" s="2169"/>
      <c r="BD26" s="2169"/>
      <c r="BE26" s="2169"/>
      <c r="BF26" s="2169"/>
      <c r="BG26" s="2170"/>
      <c r="BH26" s="2167"/>
    </row>
    <row r="27" spans="2:60" ht="21" customHeight="1" thickTop="1" thickBot="1">
      <c r="B27" s="2234" t="s">
        <v>1229</v>
      </c>
      <c r="C27" s="2235"/>
      <c r="D27" s="2235"/>
      <c r="E27" s="2235"/>
      <c r="F27" s="2235"/>
      <c r="G27" s="2235"/>
      <c r="H27" s="2235"/>
      <c r="I27" s="2235"/>
      <c r="J27" s="2235"/>
      <c r="K27" s="2235"/>
      <c r="L27" s="2235"/>
      <c r="M27" s="2235"/>
      <c r="N27" s="2235"/>
      <c r="O27" s="2235"/>
      <c r="P27" s="2235"/>
      <c r="Q27" s="2235"/>
      <c r="R27" s="2235"/>
      <c r="S27" s="2235"/>
      <c r="T27" s="2235"/>
      <c r="U27" s="2235"/>
      <c r="V27" s="2235"/>
      <c r="W27" s="2235"/>
      <c r="X27" s="2235"/>
      <c r="Y27" s="2235"/>
      <c r="Z27" s="2235"/>
      <c r="AA27" s="2235"/>
      <c r="AB27" s="2235"/>
      <c r="AC27" s="2235"/>
      <c r="AD27" s="2235"/>
      <c r="AE27" s="2236"/>
      <c r="AG27" s="2157"/>
      <c r="AH27" s="2158"/>
      <c r="AI27" s="2146"/>
      <c r="AJ27" s="2147"/>
      <c r="AK27" s="2146"/>
      <c r="AL27" s="2147"/>
      <c r="AM27" s="2146"/>
      <c r="AN27" s="2148"/>
      <c r="AO27" s="2152"/>
      <c r="AP27" s="2153"/>
      <c r="AQ27" s="2153"/>
      <c r="AR27" s="2153"/>
      <c r="AS27" s="2153"/>
      <c r="AT27" s="2153"/>
      <c r="AU27" s="2153"/>
      <c r="AV27" s="2153"/>
      <c r="AW27" s="2153"/>
      <c r="AX27" s="2153"/>
      <c r="AY27" s="2153"/>
      <c r="AZ27" s="2153"/>
      <c r="BA27" s="2154"/>
      <c r="BB27" s="2171"/>
      <c r="BC27" s="2172"/>
      <c r="BD27" s="2172"/>
      <c r="BE27" s="2172"/>
      <c r="BF27" s="2172"/>
      <c r="BG27" s="2173"/>
      <c r="BH27" s="2167"/>
    </row>
    <row r="28" spans="2:60" ht="21" customHeight="1" thickTop="1" thickBot="1">
      <c r="B28" s="2237"/>
      <c r="C28" s="2238"/>
      <c r="D28" s="2238"/>
      <c r="E28" s="2238"/>
      <c r="F28" s="2238"/>
      <c r="G28" s="2238"/>
      <c r="H28" s="2238"/>
      <c r="I28" s="2238"/>
      <c r="J28" s="2238"/>
      <c r="K28" s="2238"/>
      <c r="L28" s="2238"/>
      <c r="M28" s="2238"/>
      <c r="N28" s="2238"/>
      <c r="O28" s="2238"/>
      <c r="P28" s="2238"/>
      <c r="Q28" s="2238"/>
      <c r="R28" s="2238"/>
      <c r="S28" s="2238"/>
      <c r="T28" s="2238"/>
      <c r="U28" s="2238"/>
      <c r="V28" s="2238"/>
      <c r="W28" s="2238"/>
      <c r="X28" s="2238"/>
      <c r="Y28" s="2238"/>
      <c r="Z28" s="2238"/>
      <c r="AA28" s="2238"/>
      <c r="AB28" s="2238"/>
      <c r="AC28" s="2238"/>
      <c r="AD28" s="2238"/>
      <c r="AE28" s="2239"/>
      <c r="AF28" s="304"/>
      <c r="AG28" s="2155" t="str">
        <f ca="1">MID(TEXT(INDIRECT(ADDRESS(ROW(入力シート!$AU$518)+ROW($A18)/2,COLUMN($AU550),,,"入力シート")),"0000"),COLUMN(B$1)/2,1)</f>
        <v/>
      </c>
      <c r="AH28" s="2156"/>
      <c r="AI28" s="2146" t="str">
        <f ca="1">MID(TEXT(INDIRECT(ADDRESS(ROW(入力シート!$AU$518)+ROW($A18)/2,COLUMN($AU550),,,"入力シート")),"0000"),COLUMN(D$1)/2,1)</f>
        <v/>
      </c>
      <c r="AJ28" s="2147"/>
      <c r="AK28" s="2146" t="str">
        <f ca="1">MID(TEXT(INDIRECT(ADDRESS(ROW(入力シート!$AU$518)+ROW($A18)/2,COLUMN($AU550),,,"入力シート")),"0000"),COLUMN(F$1)/2,1)</f>
        <v/>
      </c>
      <c r="AL28" s="2147"/>
      <c r="AM28" s="2146" t="str">
        <f ca="1">MID(TEXT(INDIRECT(ADDRESS(ROW(入力シート!$AU$518)+ROW($A18)/2,COLUMN($AU550),,,"入力シート")),"0000"),COLUMN(H$1)/2,1)</f>
        <v/>
      </c>
      <c r="AN28" s="2148"/>
      <c r="AO28" s="2152" t="str">
        <f ca="1">IFERROR(VLOOKUP(INDIRECT("入力シート!$AU"&amp;ROW(入力シート!$AU$518)+ROW($A18)/2),入力シート!$AX$232:$AY$362,2,0),"")</f>
        <v/>
      </c>
      <c r="AP28" s="2153"/>
      <c r="AQ28" s="2153"/>
      <c r="AR28" s="2153"/>
      <c r="AS28" s="2153"/>
      <c r="AT28" s="2153"/>
      <c r="AU28" s="2153"/>
      <c r="AV28" s="2153"/>
      <c r="AW28" s="2153"/>
      <c r="AX28" s="2153"/>
      <c r="AY28" s="2153"/>
      <c r="AZ28" s="2153"/>
      <c r="BA28" s="2154"/>
      <c r="BB28" s="2168" t="str">
        <f ca="1">IFERROR(VLOOKUP(INDIRECT("入力シート!$AT"&amp;(ROW(入力シート!AV$518)+ROW($A18)/2)),入力シート!$AU$232:$AZ$362,6,0),"")</f>
        <v/>
      </c>
      <c r="BC28" s="2169"/>
      <c r="BD28" s="2169"/>
      <c r="BE28" s="2169"/>
      <c r="BF28" s="2169"/>
      <c r="BG28" s="2170"/>
      <c r="BH28" s="2167"/>
    </row>
    <row r="29" spans="2:60" ht="21" customHeight="1" thickTop="1" thickBot="1">
      <c r="B29" s="2240"/>
      <c r="C29" s="2241"/>
      <c r="D29" s="2241"/>
      <c r="E29" s="2241"/>
      <c r="F29" s="2241"/>
      <c r="G29" s="2241"/>
      <c r="H29" s="2241"/>
      <c r="I29" s="2241"/>
      <c r="J29" s="2241"/>
      <c r="K29" s="2241"/>
      <c r="L29" s="2241"/>
      <c r="M29" s="2241"/>
      <c r="N29" s="2241"/>
      <c r="O29" s="2241"/>
      <c r="P29" s="2241"/>
      <c r="Q29" s="2241"/>
      <c r="R29" s="2241"/>
      <c r="S29" s="2241"/>
      <c r="T29" s="2241"/>
      <c r="U29" s="2241"/>
      <c r="V29" s="2241"/>
      <c r="W29" s="2241"/>
      <c r="X29" s="2241"/>
      <c r="Y29" s="2241"/>
      <c r="Z29" s="2241"/>
      <c r="AA29" s="2241"/>
      <c r="AB29" s="2241"/>
      <c r="AC29" s="2241"/>
      <c r="AD29" s="2241"/>
      <c r="AE29" s="2242"/>
      <c r="AG29" s="2157"/>
      <c r="AH29" s="2158"/>
      <c r="AI29" s="2146"/>
      <c r="AJ29" s="2147"/>
      <c r="AK29" s="2146"/>
      <c r="AL29" s="2147"/>
      <c r="AM29" s="2146"/>
      <c r="AN29" s="2148"/>
      <c r="AO29" s="2152"/>
      <c r="AP29" s="2153"/>
      <c r="AQ29" s="2153"/>
      <c r="AR29" s="2153"/>
      <c r="AS29" s="2153"/>
      <c r="AT29" s="2153"/>
      <c r="AU29" s="2153"/>
      <c r="AV29" s="2153"/>
      <c r="AW29" s="2153"/>
      <c r="AX29" s="2153"/>
      <c r="AY29" s="2153"/>
      <c r="AZ29" s="2153"/>
      <c r="BA29" s="2154"/>
      <c r="BB29" s="2171"/>
      <c r="BC29" s="2172"/>
      <c r="BD29" s="2172"/>
      <c r="BE29" s="2172"/>
      <c r="BF29" s="2172"/>
      <c r="BG29" s="2173"/>
      <c r="BH29" s="2167"/>
    </row>
    <row r="30" spans="2:60" ht="21" customHeight="1" thickTop="1" thickBot="1">
      <c r="B30" s="2216" t="str">
        <f>IF(入力シート!C371="","",入力シート!C371)</f>
        <v/>
      </c>
      <c r="C30" s="2217"/>
      <c r="D30" s="2217"/>
      <c r="E30" s="2217"/>
      <c r="F30" s="2217"/>
      <c r="G30" s="2217"/>
      <c r="H30" s="2217"/>
      <c r="I30" s="2217"/>
      <c r="J30" s="2217"/>
      <c r="K30" s="2217"/>
      <c r="L30" s="2217"/>
      <c r="M30" s="2217"/>
      <c r="N30" s="2217"/>
      <c r="O30" s="2217"/>
      <c r="P30" s="2217"/>
      <c r="Q30" s="2217"/>
      <c r="R30" s="2217"/>
      <c r="S30" s="2217"/>
      <c r="T30" s="2217"/>
      <c r="U30" s="2217"/>
      <c r="V30" s="2217"/>
      <c r="W30" s="2217"/>
      <c r="X30" s="2217"/>
      <c r="Y30" s="2217"/>
      <c r="Z30" s="2217"/>
      <c r="AA30" s="2217"/>
      <c r="AB30" s="2217"/>
      <c r="AC30" s="2217"/>
      <c r="AD30" s="2217"/>
      <c r="AE30" s="2218"/>
      <c r="AG30" s="2155" t="str">
        <f ca="1">MID(TEXT(INDIRECT(ADDRESS(ROW(入力シート!$AU$518)+ROW($A20)/2,COLUMN($AU552),,,"入力シート")),"0000"),COLUMN(B$1)/2,1)</f>
        <v/>
      </c>
      <c r="AH30" s="2156"/>
      <c r="AI30" s="2146" t="str">
        <f ca="1">MID(TEXT(INDIRECT(ADDRESS(ROW(入力シート!$AU$518)+ROW($A20)/2,COLUMN($AU552),,,"入力シート")),"0000"),COLUMN(D$1)/2,1)</f>
        <v/>
      </c>
      <c r="AJ30" s="2147"/>
      <c r="AK30" s="2146" t="str">
        <f ca="1">MID(TEXT(INDIRECT(ADDRESS(ROW(入力シート!$AU$518)+ROW($A20)/2,COLUMN($AU552),,,"入力シート")),"0000"),COLUMN(F$1)/2,1)</f>
        <v/>
      </c>
      <c r="AL30" s="2147"/>
      <c r="AM30" s="2146" t="str">
        <f ca="1">MID(TEXT(INDIRECT(ADDRESS(ROW(入力シート!$AU$518)+ROW($A20)/2,COLUMN($AU552),,,"入力シート")),"0000"),COLUMN(H$1)/2,1)</f>
        <v/>
      </c>
      <c r="AN30" s="2148"/>
      <c r="AO30" s="2152" t="str">
        <f ca="1">IFERROR(VLOOKUP(INDIRECT("入力シート!$AU"&amp;ROW(入力シート!$AU$518)+ROW($A20)/2),入力シート!$AX$232:$AY$362,2,0),"")</f>
        <v/>
      </c>
      <c r="AP30" s="2153"/>
      <c r="AQ30" s="2153"/>
      <c r="AR30" s="2153"/>
      <c r="AS30" s="2153"/>
      <c r="AT30" s="2153"/>
      <c r="AU30" s="2153"/>
      <c r="AV30" s="2153"/>
      <c r="AW30" s="2153"/>
      <c r="AX30" s="2153"/>
      <c r="AY30" s="2153"/>
      <c r="AZ30" s="2153"/>
      <c r="BA30" s="2154"/>
      <c r="BB30" s="2168" t="str">
        <f ca="1">IFERROR(VLOOKUP(INDIRECT("入力シート!$AT"&amp;(ROW(入力シート!AV$518)+ROW($A20)/2)),入力シート!$AU$232:$AZ$362,6,0),"")</f>
        <v/>
      </c>
      <c r="BC30" s="2169"/>
      <c r="BD30" s="2169"/>
      <c r="BE30" s="2169"/>
      <c r="BF30" s="2169"/>
      <c r="BG30" s="2170"/>
      <c r="BH30" s="2167"/>
    </row>
    <row r="31" spans="2:60" ht="21" customHeight="1" thickTop="1" thickBot="1">
      <c r="B31" s="2216"/>
      <c r="C31" s="2217"/>
      <c r="D31" s="2217"/>
      <c r="E31" s="2217"/>
      <c r="F31" s="2217"/>
      <c r="G31" s="2217"/>
      <c r="H31" s="2217"/>
      <c r="I31" s="2217"/>
      <c r="J31" s="2217"/>
      <c r="K31" s="2217"/>
      <c r="L31" s="2217"/>
      <c r="M31" s="2217"/>
      <c r="N31" s="2217"/>
      <c r="O31" s="2217"/>
      <c r="P31" s="2217"/>
      <c r="Q31" s="2217"/>
      <c r="R31" s="2217"/>
      <c r="S31" s="2217"/>
      <c r="T31" s="2217"/>
      <c r="U31" s="2217"/>
      <c r="V31" s="2217"/>
      <c r="W31" s="2217"/>
      <c r="X31" s="2217"/>
      <c r="Y31" s="2217"/>
      <c r="Z31" s="2217"/>
      <c r="AA31" s="2217"/>
      <c r="AB31" s="2217"/>
      <c r="AC31" s="2217"/>
      <c r="AD31" s="2217"/>
      <c r="AE31" s="2218"/>
      <c r="AG31" s="2157"/>
      <c r="AH31" s="2158"/>
      <c r="AI31" s="2146"/>
      <c r="AJ31" s="2147"/>
      <c r="AK31" s="2146"/>
      <c r="AL31" s="2147"/>
      <c r="AM31" s="2146"/>
      <c r="AN31" s="2148"/>
      <c r="AO31" s="2152"/>
      <c r="AP31" s="2153"/>
      <c r="AQ31" s="2153"/>
      <c r="AR31" s="2153"/>
      <c r="AS31" s="2153"/>
      <c r="AT31" s="2153"/>
      <c r="AU31" s="2153"/>
      <c r="AV31" s="2153"/>
      <c r="AW31" s="2153"/>
      <c r="AX31" s="2153"/>
      <c r="AY31" s="2153"/>
      <c r="AZ31" s="2153"/>
      <c r="BA31" s="2154"/>
      <c r="BB31" s="2171"/>
      <c r="BC31" s="2172"/>
      <c r="BD31" s="2172"/>
      <c r="BE31" s="2172"/>
      <c r="BF31" s="2172"/>
      <c r="BG31" s="2173"/>
      <c r="BH31" s="2167"/>
    </row>
    <row r="32" spans="2:60" ht="21" customHeight="1" thickTop="1" thickBot="1">
      <c r="B32" s="2219"/>
      <c r="C32" s="2220"/>
      <c r="D32" s="2220"/>
      <c r="E32" s="2220"/>
      <c r="F32" s="2220"/>
      <c r="G32" s="2220"/>
      <c r="H32" s="2220"/>
      <c r="I32" s="2220"/>
      <c r="J32" s="2220"/>
      <c r="K32" s="2220"/>
      <c r="L32" s="2220"/>
      <c r="M32" s="2220"/>
      <c r="N32" s="2220"/>
      <c r="O32" s="2220"/>
      <c r="P32" s="2220"/>
      <c r="Q32" s="2220"/>
      <c r="R32" s="2220"/>
      <c r="S32" s="2220"/>
      <c r="T32" s="2220"/>
      <c r="U32" s="2220"/>
      <c r="V32" s="2220"/>
      <c r="W32" s="2220"/>
      <c r="X32" s="2220"/>
      <c r="Y32" s="2220"/>
      <c r="Z32" s="2220"/>
      <c r="AA32" s="2220"/>
      <c r="AB32" s="2220"/>
      <c r="AC32" s="2220"/>
      <c r="AD32" s="2220"/>
      <c r="AE32" s="2221"/>
      <c r="AG32" s="2155" t="str">
        <f ca="1">MID(TEXT(INDIRECT(ADDRESS(ROW(入力シート!$AU$518)+ROW($A22)/2,COLUMN($AU554),,,"入力シート")),"0000"),COLUMN(B$1)/2,1)</f>
        <v/>
      </c>
      <c r="AH32" s="2156"/>
      <c r="AI32" s="2146" t="str">
        <f ca="1">MID(TEXT(INDIRECT(ADDRESS(ROW(入力シート!$AU$518)+ROW($A22)/2,COLUMN($AU554),,,"入力シート")),"0000"),COLUMN(D$1)/2,1)</f>
        <v/>
      </c>
      <c r="AJ32" s="2147"/>
      <c r="AK32" s="2146" t="str">
        <f ca="1">MID(TEXT(INDIRECT(ADDRESS(ROW(入力シート!$AU$518)+ROW($A22)/2,COLUMN($AU554),,,"入力シート")),"0000"),COLUMN(F$1)/2,1)</f>
        <v/>
      </c>
      <c r="AL32" s="2147"/>
      <c r="AM32" s="2146" t="str">
        <f ca="1">MID(TEXT(INDIRECT(ADDRESS(ROW(入力シート!$AU$518)+ROW($A22)/2,COLUMN($AU554),,,"入力シート")),"0000"),COLUMN(H$1)/2,1)</f>
        <v/>
      </c>
      <c r="AN32" s="2148"/>
      <c r="AO32" s="2152" t="str">
        <f ca="1">IFERROR(VLOOKUP(INDIRECT("入力シート!$AU"&amp;ROW(入力シート!$AU$518)+ROW($A22)/2),入力シート!$AX$232:$AY$362,2,0),"")</f>
        <v/>
      </c>
      <c r="AP32" s="2153"/>
      <c r="AQ32" s="2153"/>
      <c r="AR32" s="2153"/>
      <c r="AS32" s="2153"/>
      <c r="AT32" s="2153"/>
      <c r="AU32" s="2153"/>
      <c r="AV32" s="2153"/>
      <c r="AW32" s="2153"/>
      <c r="AX32" s="2153"/>
      <c r="AY32" s="2153"/>
      <c r="AZ32" s="2153"/>
      <c r="BA32" s="2154"/>
      <c r="BB32" s="2168" t="str">
        <f ca="1">IFERROR(VLOOKUP(INDIRECT("入力シート!$AT"&amp;(ROW(入力シート!AV$518)+ROW($A22)/2)),入力シート!$AU$232:$AZ$362,6,0),"")</f>
        <v/>
      </c>
      <c r="BC32" s="2169"/>
      <c r="BD32" s="2169"/>
      <c r="BE32" s="2169"/>
      <c r="BF32" s="2169"/>
      <c r="BG32" s="2170"/>
      <c r="BH32" s="2167"/>
    </row>
    <row r="33" spans="2:60" ht="21" customHeight="1" thickTop="1" thickBot="1">
      <c r="AG33" s="2157"/>
      <c r="AH33" s="2158"/>
      <c r="AI33" s="2146"/>
      <c r="AJ33" s="2147"/>
      <c r="AK33" s="2146"/>
      <c r="AL33" s="2147"/>
      <c r="AM33" s="2146"/>
      <c r="AN33" s="2148"/>
      <c r="AO33" s="2152"/>
      <c r="AP33" s="2153"/>
      <c r="AQ33" s="2153"/>
      <c r="AR33" s="2153"/>
      <c r="AS33" s="2153"/>
      <c r="AT33" s="2153"/>
      <c r="AU33" s="2153"/>
      <c r="AV33" s="2153"/>
      <c r="AW33" s="2153"/>
      <c r="AX33" s="2153"/>
      <c r="AY33" s="2153"/>
      <c r="AZ33" s="2153"/>
      <c r="BA33" s="2154"/>
      <c r="BB33" s="2171"/>
      <c r="BC33" s="2172"/>
      <c r="BD33" s="2172"/>
      <c r="BE33" s="2172"/>
      <c r="BF33" s="2172"/>
      <c r="BG33" s="2173"/>
      <c r="BH33" s="2167"/>
    </row>
    <row r="34" spans="2:60" ht="21" customHeight="1" thickTop="1" thickBot="1">
      <c r="B34" s="2222" t="s">
        <v>55</v>
      </c>
      <c r="C34" s="2222"/>
      <c r="D34" s="2222"/>
      <c r="E34" s="2222"/>
      <c r="F34" s="2222"/>
      <c r="G34" s="2222"/>
      <c r="H34" s="2222"/>
      <c r="I34" s="2222"/>
      <c r="J34" s="2222"/>
      <c r="K34" s="2222"/>
      <c r="L34" s="2222"/>
      <c r="M34" s="2222"/>
      <c r="N34" s="2222"/>
      <c r="O34" s="2222"/>
      <c r="P34" s="2222"/>
      <c r="Q34" s="2223" t="s">
        <v>56</v>
      </c>
      <c r="R34" s="2224"/>
      <c r="S34" s="2224"/>
      <c r="T34" s="2224"/>
      <c r="U34" s="2224" t="s">
        <v>57</v>
      </c>
      <c r="V34" s="2224"/>
      <c r="W34" s="2224"/>
      <c r="X34" s="2224"/>
      <c r="Y34" s="2224"/>
      <c r="Z34" s="2224"/>
      <c r="AA34" s="2224"/>
      <c r="AB34" s="2224"/>
      <c r="AC34" s="2224"/>
      <c r="AD34" s="2224"/>
      <c r="AE34" s="2224"/>
      <c r="AG34" s="2155" t="str">
        <f ca="1">MID(TEXT(INDIRECT(ADDRESS(ROW(入力シート!$AU$518)+ROW($A24)/2,COLUMN($AU556),,,"入力シート")),"0000"),COLUMN(B$1)/2,1)</f>
        <v/>
      </c>
      <c r="AH34" s="2156"/>
      <c r="AI34" s="2146" t="str">
        <f ca="1">MID(TEXT(INDIRECT(ADDRESS(ROW(入力シート!$AU$518)+ROW($A24)/2,COLUMN($AU556),,,"入力シート")),"0000"),COLUMN(D$1)/2,1)</f>
        <v/>
      </c>
      <c r="AJ34" s="2147"/>
      <c r="AK34" s="2146" t="str">
        <f ca="1">MID(TEXT(INDIRECT(ADDRESS(ROW(入力シート!$AU$518)+ROW($A24)/2,COLUMN($AU556),,,"入力シート")),"0000"),COLUMN(F$1)/2,1)</f>
        <v/>
      </c>
      <c r="AL34" s="2147"/>
      <c r="AM34" s="2146" t="str">
        <f ca="1">MID(TEXT(INDIRECT(ADDRESS(ROW(入力シート!$AU$518)+ROW($A24)/2,COLUMN($AU556),,,"入力シート")),"0000"),COLUMN(H$1)/2,1)</f>
        <v/>
      </c>
      <c r="AN34" s="2148"/>
      <c r="AO34" s="2152" t="str">
        <f ca="1">IFERROR(VLOOKUP(INDIRECT("入力シート!$AU"&amp;ROW(入力シート!$AU$518)+ROW($A24)/2),入力シート!$AX$232:$AY$362,2,0),"")</f>
        <v/>
      </c>
      <c r="AP34" s="2153"/>
      <c r="AQ34" s="2153"/>
      <c r="AR34" s="2153"/>
      <c r="AS34" s="2153"/>
      <c r="AT34" s="2153"/>
      <c r="AU34" s="2153"/>
      <c r="AV34" s="2153"/>
      <c r="AW34" s="2153"/>
      <c r="AX34" s="2153"/>
      <c r="AY34" s="2153"/>
      <c r="AZ34" s="2153"/>
      <c r="BA34" s="2154"/>
      <c r="BB34" s="2168" t="str">
        <f ca="1">IFERROR(VLOOKUP(INDIRECT("入力シート!$AT"&amp;(ROW(入力シート!AV$518)+ROW($A24)/2)),入力シート!$AU$232:$AZ$362,6,0),"")</f>
        <v/>
      </c>
      <c r="BC34" s="2169"/>
      <c r="BD34" s="2169"/>
      <c r="BE34" s="2169"/>
      <c r="BF34" s="2169"/>
      <c r="BG34" s="2170"/>
      <c r="BH34" s="2167"/>
    </row>
    <row r="35" spans="2:60" ht="21" customHeight="1" thickTop="1" thickBot="1">
      <c r="B35" s="2222"/>
      <c r="C35" s="2222"/>
      <c r="D35" s="2222"/>
      <c r="E35" s="2222"/>
      <c r="F35" s="2222"/>
      <c r="G35" s="2222"/>
      <c r="H35" s="2222"/>
      <c r="I35" s="2222"/>
      <c r="J35" s="2222"/>
      <c r="K35" s="2222"/>
      <c r="L35" s="2222"/>
      <c r="M35" s="2222"/>
      <c r="N35" s="2222"/>
      <c r="O35" s="2222"/>
      <c r="P35" s="2222"/>
      <c r="Q35" s="2225"/>
      <c r="R35" s="2226"/>
      <c r="S35" s="2226"/>
      <c r="T35" s="2226"/>
      <c r="U35" s="2226"/>
      <c r="V35" s="2226"/>
      <c r="W35" s="2226"/>
      <c r="X35" s="2226"/>
      <c r="Y35" s="2226"/>
      <c r="Z35" s="2226"/>
      <c r="AA35" s="2226"/>
      <c r="AB35" s="2226"/>
      <c r="AC35" s="2226"/>
      <c r="AD35" s="2226"/>
      <c r="AE35" s="2226"/>
      <c r="AG35" s="2157"/>
      <c r="AH35" s="2158"/>
      <c r="AI35" s="2146"/>
      <c r="AJ35" s="2147"/>
      <c r="AK35" s="2146"/>
      <c r="AL35" s="2147"/>
      <c r="AM35" s="2146"/>
      <c r="AN35" s="2148"/>
      <c r="AO35" s="2152"/>
      <c r="AP35" s="2153"/>
      <c r="AQ35" s="2153"/>
      <c r="AR35" s="2153"/>
      <c r="AS35" s="2153"/>
      <c r="AT35" s="2153"/>
      <c r="AU35" s="2153"/>
      <c r="AV35" s="2153"/>
      <c r="AW35" s="2153"/>
      <c r="AX35" s="2153"/>
      <c r="AY35" s="2153"/>
      <c r="AZ35" s="2153"/>
      <c r="BA35" s="2154"/>
      <c r="BB35" s="2171"/>
      <c r="BC35" s="2172"/>
      <c r="BD35" s="2172"/>
      <c r="BE35" s="2172"/>
      <c r="BF35" s="2172"/>
      <c r="BG35" s="2173"/>
      <c r="BH35" s="2167"/>
    </row>
    <row r="36" spans="2:60" ht="21" customHeight="1" thickTop="1" thickBot="1">
      <c r="B36" s="2025" t="s">
        <v>808</v>
      </c>
      <c r="C36" s="2026"/>
      <c r="D36" s="2026"/>
      <c r="E36" s="2026"/>
      <c r="F36" s="2026"/>
      <c r="G36" s="2026"/>
      <c r="H36" s="2026"/>
      <c r="I36" s="2026"/>
      <c r="J36" s="2026"/>
      <c r="K36" s="2026"/>
      <c r="L36" s="2026"/>
      <c r="M36" s="2026"/>
      <c r="N36" s="2026"/>
      <c r="O36" s="2026"/>
      <c r="P36" s="2026"/>
      <c r="Q36" s="2195" t="str">
        <f>MID(TEXT(入力シート!$N$374,"00"),COLUMN(B$1)/2,1)</f>
        <v/>
      </c>
      <c r="R36" s="2196"/>
      <c r="S36" s="2201" t="str">
        <f>MID(TEXT(入力シート!$N$374,"00"),COLUMN(D$1)/2,1)</f>
        <v/>
      </c>
      <c r="T36" s="2202"/>
      <c r="U36" s="2207" t="str">
        <f>IF(入力シート!W374="","",入力シート!W374)</f>
        <v/>
      </c>
      <c r="V36" s="2208"/>
      <c r="W36" s="2208"/>
      <c r="X36" s="2208"/>
      <c r="Y36" s="2208"/>
      <c r="Z36" s="2208"/>
      <c r="AA36" s="2208"/>
      <c r="AB36" s="2208"/>
      <c r="AC36" s="2208"/>
      <c r="AD36" s="2208"/>
      <c r="AE36" s="2209"/>
      <c r="AG36" s="2155" t="str">
        <f ca="1">MID(TEXT(INDIRECT(ADDRESS(ROW(入力シート!$AU$518)+ROW($A26)/2,COLUMN($AU558),,,"入力シート")),"0000"),COLUMN(B$1)/2,1)</f>
        <v/>
      </c>
      <c r="AH36" s="2156"/>
      <c r="AI36" s="2146" t="str">
        <f ca="1">MID(TEXT(INDIRECT(ADDRESS(ROW(入力シート!$AU$518)+ROW($A26)/2,COLUMN($AU558),,,"入力シート")),"0000"),COLUMN(D$1)/2,1)</f>
        <v/>
      </c>
      <c r="AJ36" s="2147"/>
      <c r="AK36" s="2146" t="str">
        <f ca="1">MID(TEXT(INDIRECT(ADDRESS(ROW(入力シート!$AU$518)+ROW($A26)/2,COLUMN($AU558),,,"入力シート")),"0000"),COLUMN(F$1)/2,1)</f>
        <v/>
      </c>
      <c r="AL36" s="2147"/>
      <c r="AM36" s="2146" t="str">
        <f ca="1">MID(TEXT(INDIRECT(ADDRESS(ROW(入力シート!$AU$518)+ROW($A26)/2,COLUMN($AU558),,,"入力シート")),"0000"),COLUMN(H$1)/2,1)</f>
        <v/>
      </c>
      <c r="AN36" s="2148"/>
      <c r="AO36" s="2152" t="str">
        <f ca="1">IFERROR(VLOOKUP(INDIRECT("入力シート!$AU"&amp;ROW(入力シート!$AU$518)+ROW($A26)/2),入力シート!$AX$232:$AY$362,2,0),"")</f>
        <v/>
      </c>
      <c r="AP36" s="2153"/>
      <c r="AQ36" s="2153"/>
      <c r="AR36" s="2153"/>
      <c r="AS36" s="2153"/>
      <c r="AT36" s="2153"/>
      <c r="AU36" s="2153"/>
      <c r="AV36" s="2153"/>
      <c r="AW36" s="2153"/>
      <c r="AX36" s="2153"/>
      <c r="AY36" s="2153"/>
      <c r="AZ36" s="2153"/>
      <c r="BA36" s="2154"/>
      <c r="BB36" s="2168" t="str">
        <f ca="1">IFERROR(VLOOKUP(INDIRECT("入力シート!$AT"&amp;(ROW(入力シート!AV$518)+ROW($A26)/2)),入力シート!$AU$232:$AZ$362,6,0),"")</f>
        <v/>
      </c>
      <c r="BC36" s="2169"/>
      <c r="BD36" s="2169"/>
      <c r="BE36" s="2169"/>
      <c r="BF36" s="2169"/>
      <c r="BG36" s="2170"/>
      <c r="BH36" s="2167"/>
    </row>
    <row r="37" spans="2:60" ht="21" customHeight="1" thickTop="1" thickBot="1">
      <c r="B37" s="2025"/>
      <c r="C37" s="2026"/>
      <c r="D37" s="2026"/>
      <c r="E37" s="2026"/>
      <c r="F37" s="2026"/>
      <c r="G37" s="2026"/>
      <c r="H37" s="2026"/>
      <c r="I37" s="2026"/>
      <c r="J37" s="2026"/>
      <c r="K37" s="2026"/>
      <c r="L37" s="2026"/>
      <c r="M37" s="2026"/>
      <c r="N37" s="2026"/>
      <c r="O37" s="2026"/>
      <c r="P37" s="2026"/>
      <c r="Q37" s="2197"/>
      <c r="R37" s="2198"/>
      <c r="S37" s="2203"/>
      <c r="T37" s="2204"/>
      <c r="U37" s="2210"/>
      <c r="V37" s="2211"/>
      <c r="W37" s="2211"/>
      <c r="X37" s="2211"/>
      <c r="Y37" s="2211"/>
      <c r="Z37" s="2211"/>
      <c r="AA37" s="2211"/>
      <c r="AB37" s="2211"/>
      <c r="AC37" s="2211"/>
      <c r="AD37" s="2211"/>
      <c r="AE37" s="2212"/>
      <c r="AG37" s="2157"/>
      <c r="AH37" s="2158"/>
      <c r="AI37" s="2146"/>
      <c r="AJ37" s="2147"/>
      <c r="AK37" s="2146"/>
      <c r="AL37" s="2147"/>
      <c r="AM37" s="2146"/>
      <c r="AN37" s="2148"/>
      <c r="AO37" s="2152"/>
      <c r="AP37" s="2153"/>
      <c r="AQ37" s="2153"/>
      <c r="AR37" s="2153"/>
      <c r="AS37" s="2153"/>
      <c r="AT37" s="2153"/>
      <c r="AU37" s="2153"/>
      <c r="AV37" s="2153"/>
      <c r="AW37" s="2153"/>
      <c r="AX37" s="2153"/>
      <c r="AY37" s="2153"/>
      <c r="AZ37" s="2153"/>
      <c r="BA37" s="2154"/>
      <c r="BB37" s="2171"/>
      <c r="BC37" s="2172"/>
      <c r="BD37" s="2172"/>
      <c r="BE37" s="2172"/>
      <c r="BF37" s="2172"/>
      <c r="BG37" s="2173"/>
      <c r="BH37" s="2167"/>
    </row>
    <row r="38" spans="2:60" ht="21" customHeight="1" thickTop="1" thickBot="1">
      <c r="B38" s="2194"/>
      <c r="C38" s="2027"/>
      <c r="D38" s="2027"/>
      <c r="E38" s="2027"/>
      <c r="F38" s="2027"/>
      <c r="G38" s="2027"/>
      <c r="H38" s="2027"/>
      <c r="I38" s="2027"/>
      <c r="J38" s="2027"/>
      <c r="K38" s="2027"/>
      <c r="L38" s="2027"/>
      <c r="M38" s="2027"/>
      <c r="N38" s="2027"/>
      <c r="O38" s="2027"/>
      <c r="P38" s="2027"/>
      <c r="Q38" s="2199"/>
      <c r="R38" s="2200"/>
      <c r="S38" s="2205"/>
      <c r="T38" s="2206"/>
      <c r="U38" s="2213"/>
      <c r="V38" s="2214"/>
      <c r="W38" s="2214"/>
      <c r="X38" s="2214"/>
      <c r="Y38" s="2214"/>
      <c r="Z38" s="2214"/>
      <c r="AA38" s="2214"/>
      <c r="AB38" s="2214"/>
      <c r="AC38" s="2214"/>
      <c r="AD38" s="2214"/>
      <c r="AE38" s="2215"/>
      <c r="AG38" s="2155" t="str">
        <f ca="1">MID(TEXT(INDIRECT(ADDRESS(ROW(入力シート!$AU$518)+ROW($A28)/2,COLUMN($AU560),,,"入力シート")),"0000"),COLUMN(B$1)/2,1)</f>
        <v/>
      </c>
      <c r="AH38" s="2156"/>
      <c r="AI38" s="2146" t="str">
        <f ca="1">MID(TEXT(INDIRECT(ADDRESS(ROW(入力シート!$AU$518)+ROW($A28)/2,COLUMN($AU560),,,"入力シート")),"0000"),COLUMN(D$1)/2,1)</f>
        <v/>
      </c>
      <c r="AJ38" s="2147"/>
      <c r="AK38" s="2146" t="str">
        <f ca="1">MID(TEXT(INDIRECT(ADDRESS(ROW(入力シート!$AU$518)+ROW($A28)/2,COLUMN($AU560),,,"入力シート")),"0000"),COLUMN(F$1)/2,1)</f>
        <v/>
      </c>
      <c r="AL38" s="2147"/>
      <c r="AM38" s="2146" t="str">
        <f ca="1">MID(TEXT(INDIRECT(ADDRESS(ROW(入力シート!$AU$518)+ROW($A28)/2,COLUMN($AU560),,,"入力シート")),"0000"),COLUMN(H$1)/2,1)</f>
        <v/>
      </c>
      <c r="AN38" s="2148"/>
      <c r="AO38" s="2152" t="str">
        <f ca="1">IFERROR(VLOOKUP(INDIRECT("入力シート!$AU"&amp;ROW(入力シート!$AU$518)+ROW($A28)/2),入力シート!$AX$232:$AY$362,2,0),"")</f>
        <v/>
      </c>
      <c r="AP38" s="2153"/>
      <c r="AQ38" s="2153"/>
      <c r="AR38" s="2153"/>
      <c r="AS38" s="2153"/>
      <c r="AT38" s="2153"/>
      <c r="AU38" s="2153"/>
      <c r="AV38" s="2153"/>
      <c r="AW38" s="2153"/>
      <c r="AX38" s="2153"/>
      <c r="AY38" s="2153"/>
      <c r="AZ38" s="2153"/>
      <c r="BA38" s="2154"/>
      <c r="BB38" s="2168" t="str">
        <f ca="1">IFERROR(VLOOKUP(INDIRECT("入力シート!$AT"&amp;(ROW(入力シート!AV$518)+ROW($A28)/2)),入力シート!$AU$232:$AZ$362,6,0),"")</f>
        <v/>
      </c>
      <c r="BC38" s="2169"/>
      <c r="BD38" s="2169"/>
      <c r="BE38" s="2169"/>
      <c r="BF38" s="2169"/>
      <c r="BG38" s="2170"/>
      <c r="BH38" s="2167"/>
    </row>
    <row r="39" spans="2:60" ht="21" customHeight="1" thickTop="1" thickBot="1">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G39" s="2157"/>
      <c r="AH39" s="2158"/>
      <c r="AI39" s="2146"/>
      <c r="AJ39" s="2147"/>
      <c r="AK39" s="2146"/>
      <c r="AL39" s="2147"/>
      <c r="AM39" s="2146"/>
      <c r="AN39" s="2148"/>
      <c r="AO39" s="2152"/>
      <c r="AP39" s="2153"/>
      <c r="AQ39" s="2153"/>
      <c r="AR39" s="2153"/>
      <c r="AS39" s="2153"/>
      <c r="AT39" s="2153"/>
      <c r="AU39" s="2153"/>
      <c r="AV39" s="2153"/>
      <c r="AW39" s="2153"/>
      <c r="AX39" s="2153"/>
      <c r="AY39" s="2153"/>
      <c r="AZ39" s="2153"/>
      <c r="BA39" s="2154"/>
      <c r="BB39" s="2171"/>
      <c r="BC39" s="2172"/>
      <c r="BD39" s="2172"/>
      <c r="BE39" s="2172"/>
      <c r="BF39" s="2172"/>
      <c r="BG39" s="2173"/>
      <c r="BH39" s="2167"/>
    </row>
    <row r="40" spans="2:60" ht="21" customHeight="1" thickTop="1" thickBot="1">
      <c r="B40" s="386"/>
      <c r="C40" s="387"/>
      <c r="D40" s="387"/>
      <c r="E40" s="387"/>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04"/>
      <c r="AG40" s="2155" t="str">
        <f ca="1">MID(TEXT(INDIRECT(ADDRESS(ROW(入力シート!$AU$518)+ROW($A30)/2,COLUMN($AU562),,,"入力シート")),"0000"),COLUMN(B$1)/2,1)</f>
        <v/>
      </c>
      <c r="AH40" s="2156"/>
      <c r="AI40" s="2146" t="str">
        <f ca="1">MID(TEXT(INDIRECT(ADDRESS(ROW(入力シート!$AU$518)+ROW($A30)/2,COLUMN($AU562),,,"入力シート")),"0000"),COLUMN(D$1)/2,1)</f>
        <v/>
      </c>
      <c r="AJ40" s="2147"/>
      <c r="AK40" s="2146" t="str">
        <f ca="1">MID(TEXT(INDIRECT(ADDRESS(ROW(入力シート!$AU$518)+ROW($A30)/2,COLUMN($AU562),,,"入力シート")),"0000"),COLUMN(F$1)/2,1)</f>
        <v/>
      </c>
      <c r="AL40" s="2147"/>
      <c r="AM40" s="2146" t="str">
        <f ca="1">MID(TEXT(INDIRECT(ADDRESS(ROW(入力シート!$AU$518)+ROW($A30)/2,COLUMN($AU562),,,"入力シート")),"0000"),COLUMN(H$1)/2,1)</f>
        <v/>
      </c>
      <c r="AN40" s="2148"/>
      <c r="AO40" s="2152" t="str">
        <f ca="1">IFERROR(VLOOKUP(INDIRECT("入力シート!$AU"&amp;ROW(入力シート!$AU$518)+ROW($A30)/2),入力シート!$AX$232:$AY$362,2,0),"")</f>
        <v/>
      </c>
      <c r="AP40" s="2153"/>
      <c r="AQ40" s="2153"/>
      <c r="AR40" s="2153"/>
      <c r="AS40" s="2153"/>
      <c r="AT40" s="2153"/>
      <c r="AU40" s="2153"/>
      <c r="AV40" s="2153"/>
      <c r="AW40" s="2153"/>
      <c r="AX40" s="2153"/>
      <c r="AY40" s="2153"/>
      <c r="AZ40" s="2153"/>
      <c r="BA40" s="2154"/>
      <c r="BB40" s="2168" t="str">
        <f ca="1">IFERROR(VLOOKUP(INDIRECT("入力シート!$AT"&amp;(ROW(入力シート!AV$518)+ROW($A30)/2)),入力シート!$AU$232:$AZ$362,6,0),"")</f>
        <v/>
      </c>
      <c r="BC40" s="2169"/>
      <c r="BD40" s="2169"/>
      <c r="BE40" s="2169"/>
      <c r="BF40" s="2169"/>
      <c r="BG40" s="2170"/>
      <c r="BH40" s="2167"/>
    </row>
    <row r="41" spans="2:60" ht="21" customHeight="1" thickTop="1" thickBot="1">
      <c r="B41" s="386"/>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04"/>
      <c r="AG41" s="2157"/>
      <c r="AH41" s="2158"/>
      <c r="AI41" s="2146"/>
      <c r="AJ41" s="2147"/>
      <c r="AK41" s="2146"/>
      <c r="AL41" s="2147"/>
      <c r="AM41" s="2146"/>
      <c r="AN41" s="2148"/>
      <c r="AO41" s="2152"/>
      <c r="AP41" s="2153"/>
      <c r="AQ41" s="2153"/>
      <c r="AR41" s="2153"/>
      <c r="AS41" s="2153"/>
      <c r="AT41" s="2153"/>
      <c r="AU41" s="2153"/>
      <c r="AV41" s="2153"/>
      <c r="AW41" s="2153"/>
      <c r="AX41" s="2153"/>
      <c r="AY41" s="2153"/>
      <c r="AZ41" s="2153"/>
      <c r="BA41" s="2154"/>
      <c r="BB41" s="2171"/>
      <c r="BC41" s="2172"/>
      <c r="BD41" s="2172"/>
      <c r="BE41" s="2172"/>
      <c r="BF41" s="2172"/>
      <c r="BG41" s="2173"/>
      <c r="BH41" s="2167"/>
    </row>
    <row r="42" spans="2:60" ht="21" customHeight="1" thickTop="1" thickBot="1">
      <c r="B42" s="386"/>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04"/>
      <c r="AE42" s="304"/>
      <c r="AG42" s="2155" t="str">
        <f ca="1">MID(TEXT(INDIRECT(ADDRESS(ROW(入力シート!$AU$518)+ROW($A32)/2,COLUMN($AU564),,,"入力シート")),"0000"),COLUMN(B$1)/2,1)</f>
        <v/>
      </c>
      <c r="AH42" s="2156"/>
      <c r="AI42" s="2146" t="str">
        <f ca="1">MID(TEXT(INDIRECT(ADDRESS(ROW(入力シート!$AU$518)+ROW($A32)/2,COLUMN($AU564),,,"入力シート")),"0000"),COLUMN(D$1)/2,1)</f>
        <v/>
      </c>
      <c r="AJ42" s="2147"/>
      <c r="AK42" s="2146" t="str">
        <f ca="1">MID(TEXT(INDIRECT(ADDRESS(ROW(入力シート!$AU$518)+ROW($A32)/2,COLUMN($AU564),,,"入力シート")),"0000"),COLUMN(F$1)/2,1)</f>
        <v/>
      </c>
      <c r="AL42" s="2147"/>
      <c r="AM42" s="2146" t="str">
        <f ca="1">MID(TEXT(INDIRECT(ADDRESS(ROW(入力シート!$AU$518)+ROW($A32)/2,COLUMN($AU564),,,"入力シート")),"0000"),COLUMN(H$1)/2,1)</f>
        <v/>
      </c>
      <c r="AN42" s="2148"/>
      <c r="AO42" s="2152" t="str">
        <f ca="1">IFERROR(VLOOKUP(INDIRECT("入力シート!$AU"&amp;ROW(入力シート!$AU$518)+ROW($A32)/2),入力シート!$AX$232:$AY$362,2,0),"")</f>
        <v/>
      </c>
      <c r="AP42" s="2153"/>
      <c r="AQ42" s="2153"/>
      <c r="AR42" s="2153"/>
      <c r="AS42" s="2153"/>
      <c r="AT42" s="2153"/>
      <c r="AU42" s="2153"/>
      <c r="AV42" s="2153"/>
      <c r="AW42" s="2153"/>
      <c r="AX42" s="2153"/>
      <c r="AY42" s="2153"/>
      <c r="AZ42" s="2153"/>
      <c r="BA42" s="2154"/>
      <c r="BB42" s="2168" t="str">
        <f ca="1">IFERROR(VLOOKUP(INDIRECT("入力シート!$AT"&amp;(ROW(入力シート!AV$518)+ROW($A32)/2)),入力シート!$AU$232:$AZ$362,6,0),"")</f>
        <v/>
      </c>
      <c r="BC42" s="2169"/>
      <c r="BD42" s="2169"/>
      <c r="BE42" s="2169"/>
      <c r="BF42" s="2169"/>
      <c r="BG42" s="2170"/>
      <c r="BH42" s="2167"/>
    </row>
    <row r="43" spans="2:60" ht="21" customHeight="1" thickTop="1" thickBot="1">
      <c r="B43" s="386"/>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04"/>
      <c r="AE43" s="304"/>
      <c r="AG43" s="2157"/>
      <c r="AH43" s="2158"/>
      <c r="AI43" s="2146"/>
      <c r="AJ43" s="2147"/>
      <c r="AK43" s="2146"/>
      <c r="AL43" s="2147"/>
      <c r="AM43" s="2146"/>
      <c r="AN43" s="2148"/>
      <c r="AO43" s="2152"/>
      <c r="AP43" s="2153"/>
      <c r="AQ43" s="2153"/>
      <c r="AR43" s="2153"/>
      <c r="AS43" s="2153"/>
      <c r="AT43" s="2153"/>
      <c r="AU43" s="2153"/>
      <c r="AV43" s="2153"/>
      <c r="AW43" s="2153"/>
      <c r="AX43" s="2153"/>
      <c r="AY43" s="2153"/>
      <c r="AZ43" s="2153"/>
      <c r="BA43" s="2154"/>
      <c r="BB43" s="2171"/>
      <c r="BC43" s="2172"/>
      <c r="BD43" s="2172"/>
      <c r="BE43" s="2172"/>
      <c r="BF43" s="2172"/>
      <c r="BG43" s="2173"/>
      <c r="BH43" s="2167"/>
    </row>
    <row r="44" spans="2:60" ht="21" customHeight="1" thickTop="1" thickBot="1">
      <c r="B44" s="386"/>
      <c r="C44" s="387"/>
      <c r="D44" s="387"/>
      <c r="E44" s="387"/>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04"/>
      <c r="AG44" s="2155" t="str">
        <f ca="1">MID(TEXT(INDIRECT(ADDRESS(ROW(入力シート!$AU$518)+ROW($A34)/2,COLUMN($AU566),,,"入力シート")),"0000"),COLUMN(B$1)/2,1)</f>
        <v/>
      </c>
      <c r="AH44" s="2156"/>
      <c r="AI44" s="2146" t="str">
        <f ca="1">MID(TEXT(INDIRECT(ADDRESS(ROW(入力シート!$AU$518)+ROW($A34)/2,COLUMN($AU566),,,"入力シート")),"0000"),COLUMN(D$1)/2,1)</f>
        <v/>
      </c>
      <c r="AJ44" s="2147"/>
      <c r="AK44" s="2146" t="str">
        <f ca="1">MID(TEXT(INDIRECT(ADDRESS(ROW(入力シート!$AU$518)+ROW($A34)/2,COLUMN($AU566),,,"入力シート")),"0000"),COLUMN(F$1)/2,1)</f>
        <v/>
      </c>
      <c r="AL44" s="2147"/>
      <c r="AM44" s="2146" t="str">
        <f ca="1">MID(TEXT(INDIRECT(ADDRESS(ROW(入力シート!$AU$518)+ROW($A34)/2,COLUMN($AU566),,,"入力シート")),"0000"),COLUMN(H$1)/2,1)</f>
        <v/>
      </c>
      <c r="AN44" s="2148"/>
      <c r="AO44" s="2152" t="str">
        <f ca="1">IFERROR(VLOOKUP(INDIRECT("入力シート!$AU"&amp;ROW(入力シート!$AU$518)+ROW($A34)/2),入力シート!$AX$232:$AY$362,2,0),"")</f>
        <v/>
      </c>
      <c r="AP44" s="2153"/>
      <c r="AQ44" s="2153"/>
      <c r="AR44" s="2153"/>
      <c r="AS44" s="2153"/>
      <c r="AT44" s="2153"/>
      <c r="AU44" s="2153"/>
      <c r="AV44" s="2153"/>
      <c r="AW44" s="2153"/>
      <c r="AX44" s="2153"/>
      <c r="AY44" s="2153"/>
      <c r="AZ44" s="2153"/>
      <c r="BA44" s="2154"/>
      <c r="BB44" s="2168" t="str">
        <f ca="1">IFERROR(VLOOKUP(INDIRECT("入力シート!$AT"&amp;(ROW(入力シート!AV$518)+ROW($A34)/2)),入力シート!$AU$232:$AZ$362,6,0),"")</f>
        <v/>
      </c>
      <c r="BC44" s="2169"/>
      <c r="BD44" s="2169"/>
      <c r="BE44" s="2169"/>
      <c r="BF44" s="2169"/>
      <c r="BG44" s="2170"/>
      <c r="BH44" s="2167"/>
    </row>
    <row r="45" spans="2:60" ht="21" customHeight="1" thickTop="1" thickBot="1">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G45" s="2157"/>
      <c r="AH45" s="2158"/>
      <c r="AI45" s="2146"/>
      <c r="AJ45" s="2147"/>
      <c r="AK45" s="2146"/>
      <c r="AL45" s="2147"/>
      <c r="AM45" s="2146"/>
      <c r="AN45" s="2148"/>
      <c r="AO45" s="2152"/>
      <c r="AP45" s="2153"/>
      <c r="AQ45" s="2153"/>
      <c r="AR45" s="2153"/>
      <c r="AS45" s="2153"/>
      <c r="AT45" s="2153"/>
      <c r="AU45" s="2153"/>
      <c r="AV45" s="2153"/>
      <c r="AW45" s="2153"/>
      <c r="AX45" s="2153"/>
      <c r="AY45" s="2153"/>
      <c r="AZ45" s="2153"/>
      <c r="BA45" s="2154"/>
      <c r="BB45" s="2171"/>
      <c r="BC45" s="2172"/>
      <c r="BD45" s="2172"/>
      <c r="BE45" s="2172"/>
      <c r="BF45" s="2172"/>
      <c r="BG45" s="2173"/>
      <c r="BH45" s="2167"/>
    </row>
    <row r="46" spans="2:60" ht="21" customHeight="1" thickTop="1" thickBot="1">
      <c r="B46" s="2149" t="s">
        <v>1370</v>
      </c>
      <c r="C46" s="2150"/>
      <c r="D46" s="2150"/>
      <c r="E46" s="2150"/>
      <c r="F46" s="2150"/>
      <c r="G46" s="2150"/>
      <c r="H46" s="2150"/>
      <c r="I46" s="2150"/>
      <c r="J46" s="2150"/>
      <c r="K46" s="2150"/>
      <c r="L46" s="2150"/>
      <c r="M46" s="2150"/>
      <c r="N46" s="2150"/>
      <c r="O46" s="2150"/>
      <c r="P46" s="2150"/>
      <c r="Q46" s="2150"/>
      <c r="R46" s="2150"/>
      <c r="S46" s="2150"/>
      <c r="T46" s="2150"/>
      <c r="U46" s="2150"/>
      <c r="V46" s="2150"/>
      <c r="W46" s="2150"/>
      <c r="X46" s="2150"/>
      <c r="Y46" s="2150"/>
      <c r="Z46" s="2150"/>
      <c r="AA46" s="2150"/>
      <c r="AB46" s="2150"/>
      <c r="AC46" s="2150"/>
      <c r="AD46" s="2150"/>
      <c r="AE46" s="2151"/>
      <c r="AG46" s="2155" t="str">
        <f ca="1">MID(TEXT(INDIRECT(ADDRESS(ROW(入力シート!$AU$518)+ROW($A36)/2,COLUMN($AU568),,,"入力シート")),"0000"),COLUMN(B$1)/2,1)</f>
        <v/>
      </c>
      <c r="AH46" s="2156"/>
      <c r="AI46" s="2146" t="str">
        <f ca="1">MID(TEXT(INDIRECT(ADDRESS(ROW(入力シート!$AU$518)+ROW($A36)/2,COLUMN($AU568),,,"入力シート")),"0000"),COLUMN(D$1)/2,1)</f>
        <v/>
      </c>
      <c r="AJ46" s="2147"/>
      <c r="AK46" s="2146" t="str">
        <f ca="1">MID(TEXT(INDIRECT(ADDRESS(ROW(入力シート!$AU$518)+ROW($A36)/2,COLUMN($AU568),,,"入力シート")),"0000"),COLUMN(F$1)/2,1)</f>
        <v/>
      </c>
      <c r="AL46" s="2147"/>
      <c r="AM46" s="2146" t="str">
        <f ca="1">MID(TEXT(INDIRECT(ADDRESS(ROW(入力シート!$AU$518)+ROW($A36)/2,COLUMN($AU568),,,"入力シート")),"0000"),COLUMN(H$1)/2,1)</f>
        <v/>
      </c>
      <c r="AN46" s="2148"/>
      <c r="AO46" s="2152" t="str">
        <f ca="1">IFERROR(VLOOKUP(INDIRECT("入力シート!$AU"&amp;ROW(入力シート!$AU$518)+ROW($A36)/2),入力シート!$AX$232:$AY$362,2,0),"")</f>
        <v/>
      </c>
      <c r="AP46" s="2153"/>
      <c r="AQ46" s="2153"/>
      <c r="AR46" s="2153"/>
      <c r="AS46" s="2153"/>
      <c r="AT46" s="2153"/>
      <c r="AU46" s="2153"/>
      <c r="AV46" s="2153"/>
      <c r="AW46" s="2153"/>
      <c r="AX46" s="2153"/>
      <c r="AY46" s="2153"/>
      <c r="AZ46" s="2153"/>
      <c r="BA46" s="2154"/>
      <c r="BB46" s="2168" t="str">
        <f ca="1">IFERROR(VLOOKUP(INDIRECT("入力シート!$AT"&amp;(ROW(入力シート!AV$518)+ROW($A36)/2)),入力シート!$AU$232:$AZ$362,6,0),"")</f>
        <v/>
      </c>
      <c r="BC46" s="2169"/>
      <c r="BD46" s="2169"/>
      <c r="BE46" s="2169"/>
      <c r="BF46" s="2169"/>
      <c r="BG46" s="2170"/>
      <c r="BH46" s="2167"/>
    </row>
    <row r="47" spans="2:60" ht="21" customHeight="1" thickTop="1" thickBot="1">
      <c r="B47" s="2149"/>
      <c r="C47" s="2150"/>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0"/>
      <c r="AC47" s="2150"/>
      <c r="AD47" s="2150"/>
      <c r="AE47" s="2151"/>
      <c r="AG47" s="2157"/>
      <c r="AH47" s="2158"/>
      <c r="AI47" s="2146"/>
      <c r="AJ47" s="2147"/>
      <c r="AK47" s="2146"/>
      <c r="AL47" s="2147"/>
      <c r="AM47" s="2146"/>
      <c r="AN47" s="2148"/>
      <c r="AO47" s="2152"/>
      <c r="AP47" s="2153"/>
      <c r="AQ47" s="2153"/>
      <c r="AR47" s="2153"/>
      <c r="AS47" s="2153"/>
      <c r="AT47" s="2153"/>
      <c r="AU47" s="2153"/>
      <c r="AV47" s="2153"/>
      <c r="AW47" s="2153"/>
      <c r="AX47" s="2153"/>
      <c r="AY47" s="2153"/>
      <c r="AZ47" s="2153"/>
      <c r="BA47" s="2154"/>
      <c r="BB47" s="2171"/>
      <c r="BC47" s="2172"/>
      <c r="BD47" s="2172"/>
      <c r="BE47" s="2172"/>
      <c r="BF47" s="2172"/>
      <c r="BG47" s="2173"/>
      <c r="BH47" s="2167"/>
    </row>
    <row r="48" spans="2:60" ht="21" customHeight="1" thickTop="1" thickBot="1">
      <c r="B48" s="2298" t="s">
        <v>486</v>
      </c>
      <c r="C48" s="2299"/>
      <c r="D48" s="2300">
        <v>9001</v>
      </c>
      <c r="E48" s="2300"/>
      <c r="F48" s="2300"/>
      <c r="G48" s="2300"/>
      <c r="H48" s="2300"/>
      <c r="I48" s="2302" t="s">
        <v>1371</v>
      </c>
      <c r="J48" s="2303"/>
      <c r="K48" s="2303"/>
      <c r="L48" s="2303"/>
      <c r="M48" s="2303"/>
      <c r="N48" s="2303"/>
      <c r="O48" s="2303"/>
      <c r="P48" s="2303"/>
      <c r="Q48" s="2303"/>
      <c r="R48" s="2303"/>
      <c r="S48" s="2303"/>
      <c r="T48" s="2303"/>
      <c r="U48" s="2303"/>
      <c r="V48" s="2303"/>
      <c r="W48" s="2303"/>
      <c r="X48" s="2303"/>
      <c r="Y48" s="2303"/>
      <c r="Z48" s="2303"/>
      <c r="AA48" s="2303"/>
      <c r="AB48" s="2303"/>
      <c r="AC48" s="2304"/>
      <c r="AD48" s="2305" t="str">
        <f>入力シート!AT380</f>
        <v/>
      </c>
      <c r="AE48" s="2306"/>
      <c r="AG48" s="2155" t="str">
        <f ca="1">MID(TEXT(INDIRECT(ADDRESS(ROW(入力シート!$AU$518)+ROW($A38)/2,COLUMN($AU570),,,"入力シート")),"0000"),COLUMN(B$1)/2,1)</f>
        <v/>
      </c>
      <c r="AH48" s="2156"/>
      <c r="AI48" s="2146" t="str">
        <f ca="1">MID(TEXT(INDIRECT(ADDRESS(ROW(入力シート!$AU$518)+ROW($A38)/2,COLUMN($AU570),,,"入力シート")),"0000"),COLUMN(D$1)/2,1)</f>
        <v/>
      </c>
      <c r="AJ48" s="2147"/>
      <c r="AK48" s="2146" t="str">
        <f ca="1">MID(TEXT(INDIRECT(ADDRESS(ROW(入力シート!$AU$518)+ROW($A38)/2,COLUMN($AU570),,,"入力シート")),"0000"),COLUMN(F$1)/2,1)</f>
        <v/>
      </c>
      <c r="AL48" s="2147"/>
      <c r="AM48" s="2146" t="str">
        <f ca="1">MID(TEXT(INDIRECT(ADDRESS(ROW(入力シート!$AU$518)+ROW($A38)/2,COLUMN($AU570),,,"入力シート")),"0000"),COLUMN(H$1)/2,1)</f>
        <v/>
      </c>
      <c r="AN48" s="2148"/>
      <c r="AO48" s="2152" t="str">
        <f ca="1">IFERROR(VLOOKUP(INDIRECT("入力シート!$AU"&amp;ROW(入力シート!$AU$518)+ROW($A38)/2),入力シート!$AX$232:$AY$362,2,0),"")</f>
        <v/>
      </c>
      <c r="AP48" s="2153"/>
      <c r="AQ48" s="2153"/>
      <c r="AR48" s="2153"/>
      <c r="AS48" s="2153"/>
      <c r="AT48" s="2153"/>
      <c r="AU48" s="2153"/>
      <c r="AV48" s="2153"/>
      <c r="AW48" s="2153"/>
      <c r="AX48" s="2153"/>
      <c r="AY48" s="2153"/>
      <c r="AZ48" s="2153"/>
      <c r="BA48" s="2154"/>
      <c r="BB48" s="2168" t="str">
        <f ca="1">IFERROR(VLOOKUP(INDIRECT("入力シート!$AT"&amp;(ROW(入力シート!AV$518)+ROW($A38)/2)),入力シート!$AU$232:$AZ$362,6,0),"")</f>
        <v/>
      </c>
      <c r="BC48" s="2169"/>
      <c r="BD48" s="2169"/>
      <c r="BE48" s="2169"/>
      <c r="BF48" s="2169"/>
      <c r="BG48" s="2170"/>
      <c r="BH48" s="2167"/>
    </row>
    <row r="49" spans="1:60" ht="21" customHeight="1" thickTop="1" thickBot="1">
      <c r="B49" s="492"/>
      <c r="C49" s="553"/>
      <c r="D49" s="2301"/>
      <c r="E49" s="2301"/>
      <c r="F49" s="2301"/>
      <c r="G49" s="2301"/>
      <c r="H49" s="2301"/>
      <c r="I49" s="2302"/>
      <c r="J49" s="2303"/>
      <c r="K49" s="2303"/>
      <c r="L49" s="2303"/>
      <c r="M49" s="2303"/>
      <c r="N49" s="2303"/>
      <c r="O49" s="2303"/>
      <c r="P49" s="2303"/>
      <c r="Q49" s="2303"/>
      <c r="R49" s="2303"/>
      <c r="S49" s="2303"/>
      <c r="T49" s="2303"/>
      <c r="U49" s="2303"/>
      <c r="V49" s="2303"/>
      <c r="W49" s="2303"/>
      <c r="X49" s="2303"/>
      <c r="Y49" s="2303"/>
      <c r="Z49" s="2303"/>
      <c r="AA49" s="2303"/>
      <c r="AB49" s="2303"/>
      <c r="AC49" s="2304"/>
      <c r="AD49" s="2307"/>
      <c r="AE49" s="2308"/>
      <c r="AG49" s="2157"/>
      <c r="AH49" s="2158"/>
      <c r="AI49" s="2146"/>
      <c r="AJ49" s="2147"/>
      <c r="AK49" s="2146"/>
      <c r="AL49" s="2147"/>
      <c r="AM49" s="2146"/>
      <c r="AN49" s="2148"/>
      <c r="AO49" s="2152"/>
      <c r="AP49" s="2153"/>
      <c r="AQ49" s="2153"/>
      <c r="AR49" s="2153"/>
      <c r="AS49" s="2153"/>
      <c r="AT49" s="2153"/>
      <c r="AU49" s="2153"/>
      <c r="AV49" s="2153"/>
      <c r="AW49" s="2153"/>
      <c r="AX49" s="2153"/>
      <c r="AY49" s="2153"/>
      <c r="AZ49" s="2153"/>
      <c r="BA49" s="2154"/>
      <c r="BB49" s="2171"/>
      <c r="BC49" s="2172"/>
      <c r="BD49" s="2172"/>
      <c r="BE49" s="2172"/>
      <c r="BF49" s="2172"/>
      <c r="BG49" s="2173"/>
      <c r="BH49" s="2167"/>
    </row>
    <row r="50" spans="1:60" ht="21" customHeight="1" thickTop="1" thickBot="1">
      <c r="A50" s="304"/>
      <c r="B50" s="2312" t="s">
        <v>487</v>
      </c>
      <c r="C50" s="2313"/>
      <c r="D50" s="2131" t="s">
        <v>1372</v>
      </c>
      <c r="E50" s="2131"/>
      <c r="F50" s="2131"/>
      <c r="G50" s="2131"/>
      <c r="H50" s="2131"/>
      <c r="I50" s="2309" t="s">
        <v>1373</v>
      </c>
      <c r="J50" s="2310"/>
      <c r="K50" s="2310"/>
      <c r="L50" s="2310"/>
      <c r="M50" s="2310"/>
      <c r="N50" s="2310"/>
      <c r="O50" s="2310"/>
      <c r="P50" s="2310"/>
      <c r="Q50" s="2310"/>
      <c r="R50" s="2310"/>
      <c r="S50" s="2310"/>
      <c r="T50" s="2310"/>
      <c r="U50" s="2310"/>
      <c r="V50" s="2310"/>
      <c r="W50" s="2310"/>
      <c r="X50" s="2310"/>
      <c r="Y50" s="2310"/>
      <c r="Z50" s="2310"/>
      <c r="AA50" s="2310"/>
      <c r="AB50" s="2310"/>
      <c r="AC50" s="2311"/>
      <c r="AD50" s="2305" t="str">
        <f>入力シート!AT381</f>
        <v/>
      </c>
      <c r="AE50" s="2306"/>
      <c r="AG50" s="2155" t="str">
        <f ca="1">MID(TEXT(INDIRECT(ADDRESS(ROW(入力シート!$AU$518)+ROW($A40)/2,COLUMN($AU572),,,"入力シート")),"0000"),COLUMN(B$1)/2,1)</f>
        <v/>
      </c>
      <c r="AH50" s="2156"/>
      <c r="AI50" s="2146" t="str">
        <f ca="1">MID(TEXT(INDIRECT(ADDRESS(ROW(入力シート!$AU$518)+ROW($A40)/2,COLUMN($AU572),,,"入力シート")),"0000"),COLUMN(D$1)/2,1)</f>
        <v/>
      </c>
      <c r="AJ50" s="2147"/>
      <c r="AK50" s="2146" t="str">
        <f ca="1">MID(TEXT(INDIRECT(ADDRESS(ROW(入力シート!$AU$518)+ROW($A40)/2,COLUMN($AU572),,,"入力シート")),"0000"),COLUMN(F$1)/2,1)</f>
        <v/>
      </c>
      <c r="AL50" s="2147"/>
      <c r="AM50" s="2146" t="str">
        <f ca="1">MID(TEXT(INDIRECT(ADDRESS(ROW(入力シート!$AU$518)+ROW($A40)/2,COLUMN($AU572),,,"入力シート")),"0000"),COLUMN(H$1)/2,1)</f>
        <v/>
      </c>
      <c r="AN50" s="2148"/>
      <c r="AO50" s="2152" t="str">
        <f ca="1">IFERROR(VLOOKUP(INDIRECT("入力シート!$AU"&amp;ROW(入力シート!$AU$518)+ROW($A40)/2),入力シート!$AX$232:$AY$362,2,0),"")</f>
        <v/>
      </c>
      <c r="AP50" s="2153"/>
      <c r="AQ50" s="2153"/>
      <c r="AR50" s="2153"/>
      <c r="AS50" s="2153"/>
      <c r="AT50" s="2153"/>
      <c r="AU50" s="2153"/>
      <c r="AV50" s="2153"/>
      <c r="AW50" s="2153"/>
      <c r="AX50" s="2153"/>
      <c r="AY50" s="2153"/>
      <c r="AZ50" s="2153"/>
      <c r="BA50" s="2154"/>
      <c r="BB50" s="2168" t="str">
        <f ca="1">IFERROR(VLOOKUP(INDIRECT("入力シート!$AT"&amp;(ROW(入力シート!AV$518)+ROW($A40)/2)),入力シート!$AU$232:$AZ$362,6,0),"")</f>
        <v/>
      </c>
      <c r="BC50" s="2169"/>
      <c r="BD50" s="2169"/>
      <c r="BE50" s="2169"/>
      <c r="BF50" s="2169"/>
      <c r="BG50" s="2170"/>
      <c r="BH50" s="2167"/>
    </row>
    <row r="51" spans="1:60" ht="21" customHeight="1" thickTop="1" thickBot="1">
      <c r="A51" s="304"/>
      <c r="B51" s="2184"/>
      <c r="C51" s="2185"/>
      <c r="D51" s="2027"/>
      <c r="E51" s="2027"/>
      <c r="F51" s="2027"/>
      <c r="G51" s="2027"/>
      <c r="H51" s="2027"/>
      <c r="I51" s="2309"/>
      <c r="J51" s="2310"/>
      <c r="K51" s="2310"/>
      <c r="L51" s="2310"/>
      <c r="M51" s="2310"/>
      <c r="N51" s="2310"/>
      <c r="O51" s="2310"/>
      <c r="P51" s="2310"/>
      <c r="Q51" s="2310"/>
      <c r="R51" s="2310"/>
      <c r="S51" s="2310"/>
      <c r="T51" s="2310"/>
      <c r="U51" s="2310"/>
      <c r="V51" s="2310"/>
      <c r="W51" s="2310"/>
      <c r="X51" s="2310"/>
      <c r="Y51" s="2310"/>
      <c r="Z51" s="2310"/>
      <c r="AA51" s="2310"/>
      <c r="AB51" s="2310"/>
      <c r="AC51" s="2311"/>
      <c r="AD51" s="2307"/>
      <c r="AE51" s="2308"/>
      <c r="AG51" s="2157"/>
      <c r="AH51" s="2158"/>
      <c r="AI51" s="2146"/>
      <c r="AJ51" s="2147"/>
      <c r="AK51" s="2146"/>
      <c r="AL51" s="2147"/>
      <c r="AM51" s="2146"/>
      <c r="AN51" s="2148"/>
      <c r="AO51" s="2152"/>
      <c r="AP51" s="2153"/>
      <c r="AQ51" s="2153"/>
      <c r="AR51" s="2153"/>
      <c r="AS51" s="2153"/>
      <c r="AT51" s="2153"/>
      <c r="AU51" s="2153"/>
      <c r="AV51" s="2153"/>
      <c r="AW51" s="2153"/>
      <c r="AX51" s="2153"/>
      <c r="AY51" s="2153"/>
      <c r="AZ51" s="2153"/>
      <c r="BA51" s="2154"/>
      <c r="BB51" s="2171"/>
      <c r="BC51" s="2172"/>
      <c r="BD51" s="2172"/>
      <c r="BE51" s="2172"/>
      <c r="BF51" s="2172"/>
      <c r="BG51" s="2173"/>
      <c r="BH51" s="2167"/>
    </row>
    <row r="52" spans="1:60" ht="21" customHeight="1" thickTop="1" thickBot="1">
      <c r="A52" s="304"/>
      <c r="AG52" s="2155" t="str">
        <f ca="1">MID(TEXT(INDIRECT(ADDRESS(ROW(入力シート!$AU$518)+ROW($A42)/2,COLUMN($AU574),,,"入力シート")),"0000"),COLUMN(B$1)/2,1)</f>
        <v/>
      </c>
      <c r="AH52" s="2156"/>
      <c r="AI52" s="2146" t="str">
        <f ca="1">MID(TEXT(INDIRECT(ADDRESS(ROW(入力シート!$AU$518)+ROW($A42)/2,COLUMN($AU574),,,"入力シート")),"0000"),COLUMN(D$1)/2,1)</f>
        <v/>
      </c>
      <c r="AJ52" s="2147"/>
      <c r="AK52" s="2146" t="str">
        <f ca="1">MID(TEXT(INDIRECT(ADDRESS(ROW(入力シート!$AU$518)+ROW($A42)/2,COLUMN($AU574),,,"入力シート")),"0000"),COLUMN(F$1)/2,1)</f>
        <v/>
      </c>
      <c r="AL52" s="2147"/>
      <c r="AM52" s="2146" t="str">
        <f ca="1">MID(TEXT(INDIRECT(ADDRESS(ROW(入力シート!$AU$518)+ROW($A42)/2,COLUMN($AU574),,,"入力シート")),"0000"),COLUMN(H$1)/2,1)</f>
        <v/>
      </c>
      <c r="AN52" s="2148"/>
      <c r="AO52" s="2152" t="str">
        <f ca="1">IFERROR(VLOOKUP(INDIRECT("入力シート!$AU"&amp;ROW(入力シート!$AU$518)+ROW($A42)/2),入力シート!$AX$232:$AY$362,2,0),"")</f>
        <v/>
      </c>
      <c r="AP52" s="2153"/>
      <c r="AQ52" s="2153"/>
      <c r="AR52" s="2153"/>
      <c r="AS52" s="2153"/>
      <c r="AT52" s="2153"/>
      <c r="AU52" s="2153"/>
      <c r="AV52" s="2153"/>
      <c r="AW52" s="2153"/>
      <c r="AX52" s="2153"/>
      <c r="AY52" s="2153"/>
      <c r="AZ52" s="2153"/>
      <c r="BA52" s="2154"/>
      <c r="BB52" s="2168" t="str">
        <f ca="1">IFERROR(VLOOKUP(INDIRECT("入力シート!$AT"&amp;(ROW(入力シート!AV$518)+ROW($A42)/2)),入力シート!$AU$232:$AZ$362,6,0),"")</f>
        <v/>
      </c>
      <c r="BC52" s="2169"/>
      <c r="BD52" s="2169"/>
      <c r="BE52" s="2169"/>
      <c r="BF52" s="2169"/>
      <c r="BG52" s="2170"/>
      <c r="BH52" s="2167"/>
    </row>
    <row r="53" spans="1:60" ht="21" customHeight="1" thickTop="1" thickBot="1">
      <c r="A53" s="304"/>
      <c r="B53" s="2149" t="s">
        <v>574</v>
      </c>
      <c r="C53" s="2150"/>
      <c r="D53" s="2150"/>
      <c r="E53" s="2150"/>
      <c r="F53" s="2150"/>
      <c r="G53" s="2150"/>
      <c r="H53" s="2150"/>
      <c r="I53" s="2150"/>
      <c r="J53" s="2150"/>
      <c r="K53" s="2150"/>
      <c r="L53" s="2150"/>
      <c r="M53" s="2150"/>
      <c r="N53" s="2150"/>
      <c r="O53" s="2150"/>
      <c r="P53" s="2150"/>
      <c r="Q53" s="2150"/>
      <c r="R53" s="2150"/>
      <c r="S53" s="2150"/>
      <c r="T53" s="2150"/>
      <c r="U53" s="2150"/>
      <c r="V53" s="2150"/>
      <c r="W53" s="2150"/>
      <c r="X53" s="2150"/>
      <c r="Y53" s="2150"/>
      <c r="Z53" s="2150"/>
      <c r="AA53" s="2150"/>
      <c r="AB53" s="2150"/>
      <c r="AC53" s="2150"/>
      <c r="AD53" s="2150"/>
      <c r="AE53" s="2151"/>
      <c r="AG53" s="2157"/>
      <c r="AH53" s="2158"/>
      <c r="AI53" s="2146"/>
      <c r="AJ53" s="2147"/>
      <c r="AK53" s="2146"/>
      <c r="AL53" s="2147"/>
      <c r="AM53" s="2146"/>
      <c r="AN53" s="2148"/>
      <c r="AO53" s="2152"/>
      <c r="AP53" s="2153"/>
      <c r="AQ53" s="2153"/>
      <c r="AR53" s="2153"/>
      <c r="AS53" s="2153"/>
      <c r="AT53" s="2153"/>
      <c r="AU53" s="2153"/>
      <c r="AV53" s="2153"/>
      <c r="AW53" s="2153"/>
      <c r="AX53" s="2153"/>
      <c r="AY53" s="2153"/>
      <c r="AZ53" s="2153"/>
      <c r="BA53" s="2154"/>
      <c r="BB53" s="2171"/>
      <c r="BC53" s="2172"/>
      <c r="BD53" s="2172"/>
      <c r="BE53" s="2172"/>
      <c r="BF53" s="2172"/>
      <c r="BG53" s="2173"/>
      <c r="BH53" s="2167"/>
    </row>
    <row r="54" spans="1:60" ht="21" customHeight="1" thickTop="1" thickBot="1">
      <c r="A54" s="304"/>
      <c r="B54" s="2149"/>
      <c r="C54" s="2150"/>
      <c r="D54" s="2150"/>
      <c r="E54" s="2150"/>
      <c r="F54" s="2150"/>
      <c r="G54" s="2150"/>
      <c r="H54" s="2150"/>
      <c r="I54" s="2150"/>
      <c r="J54" s="2150"/>
      <c r="K54" s="2150"/>
      <c r="L54" s="2150"/>
      <c r="M54" s="2150"/>
      <c r="N54" s="2150"/>
      <c r="O54" s="2150"/>
      <c r="P54" s="2150"/>
      <c r="Q54" s="2150"/>
      <c r="R54" s="2150"/>
      <c r="S54" s="2150"/>
      <c r="T54" s="2150"/>
      <c r="U54" s="2150"/>
      <c r="V54" s="2150"/>
      <c r="W54" s="2150"/>
      <c r="X54" s="2150"/>
      <c r="Y54" s="2150"/>
      <c r="Z54" s="2150"/>
      <c r="AA54" s="2150"/>
      <c r="AB54" s="2150"/>
      <c r="AC54" s="2150"/>
      <c r="AD54" s="2150"/>
      <c r="AE54" s="2151"/>
      <c r="AG54" s="2155" t="str">
        <f ca="1">MID(TEXT(INDIRECT(ADDRESS(ROW(入力シート!$AU$518)+ROW($A44)/2,COLUMN($AU576),,,"入力シート")),"0000"),COLUMN(B$1)/2,1)</f>
        <v/>
      </c>
      <c r="AH54" s="2156"/>
      <c r="AI54" s="2146" t="str">
        <f ca="1">MID(TEXT(INDIRECT(ADDRESS(ROW(入力シート!$AU$518)+ROW($A44)/2,COLUMN($AU576),,,"入力シート")),"0000"),COLUMN(D$1)/2,1)</f>
        <v/>
      </c>
      <c r="AJ54" s="2147"/>
      <c r="AK54" s="2146" t="str">
        <f ca="1">MID(TEXT(INDIRECT(ADDRESS(ROW(入力シート!$AU$518)+ROW($A44)/2,COLUMN($AU576),,,"入力シート")),"0000"),COLUMN(F$1)/2,1)</f>
        <v/>
      </c>
      <c r="AL54" s="2147"/>
      <c r="AM54" s="2146" t="str">
        <f ca="1">MID(TEXT(INDIRECT(ADDRESS(ROW(入力シート!$AU$518)+ROW($A44)/2,COLUMN($AU576),,,"入力シート")),"0000"),COLUMN(H$1)/2,1)</f>
        <v/>
      </c>
      <c r="AN54" s="2148"/>
      <c r="AO54" s="2152" t="str">
        <f ca="1">IFERROR(VLOOKUP(INDIRECT("入力シート!$AU"&amp;ROW(入力シート!$AU$518)+ROW($A44)/2),入力シート!$AX$232:$AY$362,2,0),"")</f>
        <v/>
      </c>
      <c r="AP54" s="2153"/>
      <c r="AQ54" s="2153"/>
      <c r="AR54" s="2153"/>
      <c r="AS54" s="2153"/>
      <c r="AT54" s="2153"/>
      <c r="AU54" s="2153"/>
      <c r="AV54" s="2153"/>
      <c r="AW54" s="2153"/>
      <c r="AX54" s="2153"/>
      <c r="AY54" s="2153"/>
      <c r="AZ54" s="2153"/>
      <c r="BA54" s="2154"/>
      <c r="BB54" s="2168" t="str">
        <f ca="1">IFERROR(VLOOKUP(INDIRECT("入力シート!$AT"&amp;(ROW(入力シート!AV$518)+ROW($A44)/2)),入力シート!$AU$232:$AZ$362,6,0),"")</f>
        <v/>
      </c>
      <c r="BC54" s="2169"/>
      <c r="BD54" s="2169"/>
      <c r="BE54" s="2169"/>
      <c r="BF54" s="2169"/>
      <c r="BG54" s="2170"/>
      <c r="BH54" s="2167"/>
    </row>
    <row r="55" spans="1:60" ht="21" customHeight="1" thickTop="1" thickBot="1">
      <c r="A55" s="304"/>
      <c r="B55" s="2162" t="s">
        <v>1377</v>
      </c>
      <c r="C55" s="2163"/>
      <c r="D55" s="2163"/>
      <c r="E55" s="2163"/>
      <c r="F55" s="2163"/>
      <c r="G55" s="2163"/>
      <c r="H55" s="2163"/>
      <c r="I55" s="2163"/>
      <c r="J55" s="2163"/>
      <c r="K55" s="2163"/>
      <c r="L55" s="2163"/>
      <c r="M55" s="2163"/>
      <c r="N55" s="2163"/>
      <c r="O55" s="2163"/>
      <c r="P55" s="2163"/>
      <c r="Q55" s="2163"/>
      <c r="R55" s="2163"/>
      <c r="S55" s="2163"/>
      <c r="T55" s="2163"/>
      <c r="U55" s="2163"/>
      <c r="V55" s="2163"/>
      <c r="W55" s="2163"/>
      <c r="X55" s="2163"/>
      <c r="Y55" s="2163"/>
      <c r="Z55" s="2163"/>
      <c r="AA55" s="2163"/>
      <c r="AB55" s="2163"/>
      <c r="AC55" s="2164"/>
      <c r="AD55" s="2186" t="str">
        <f>入力シート!AU387</f>
        <v xml:space="preserve"> </v>
      </c>
      <c r="AE55" s="2187"/>
      <c r="AG55" s="2157"/>
      <c r="AH55" s="2158"/>
      <c r="AI55" s="2146"/>
      <c r="AJ55" s="2147"/>
      <c r="AK55" s="2146"/>
      <c r="AL55" s="2147"/>
      <c r="AM55" s="2146"/>
      <c r="AN55" s="2148"/>
      <c r="AO55" s="2152"/>
      <c r="AP55" s="2153"/>
      <c r="AQ55" s="2153"/>
      <c r="AR55" s="2153"/>
      <c r="AS55" s="2153"/>
      <c r="AT55" s="2153"/>
      <c r="AU55" s="2153"/>
      <c r="AV55" s="2153"/>
      <c r="AW55" s="2153"/>
      <c r="AX55" s="2153"/>
      <c r="AY55" s="2153"/>
      <c r="AZ55" s="2153"/>
      <c r="BA55" s="2154"/>
      <c r="BB55" s="2171"/>
      <c r="BC55" s="2172"/>
      <c r="BD55" s="2172"/>
      <c r="BE55" s="2172"/>
      <c r="BF55" s="2172"/>
      <c r="BG55" s="2173"/>
      <c r="BH55" s="2167"/>
    </row>
    <row r="56" spans="1:60" ht="21" customHeight="1" thickTop="1" thickBot="1">
      <c r="A56" s="304"/>
      <c r="B56" s="2165" t="s">
        <v>488</v>
      </c>
      <c r="C56" s="2178"/>
      <c r="D56" s="2192" t="s">
        <v>489</v>
      </c>
      <c r="E56" s="2192"/>
      <c r="F56" s="2192"/>
      <c r="G56" s="2192"/>
      <c r="H56" s="2192"/>
      <c r="I56" s="2192"/>
      <c r="J56" s="2192"/>
      <c r="K56" s="2192"/>
      <c r="L56" s="2192"/>
      <c r="M56" s="2192"/>
      <c r="N56" s="2192"/>
      <c r="O56" s="2192"/>
      <c r="P56" s="2192"/>
      <c r="Q56" s="2192"/>
      <c r="R56" s="2192"/>
      <c r="S56" s="2192"/>
      <c r="T56" s="2192"/>
      <c r="U56" s="2192"/>
      <c r="V56" s="2192"/>
      <c r="W56" s="2192"/>
      <c r="X56" s="2192"/>
      <c r="Y56" s="2192"/>
      <c r="Z56" s="2192"/>
      <c r="AA56" s="2192"/>
      <c r="AB56" s="2192"/>
      <c r="AC56" s="2193"/>
      <c r="AD56" s="2188"/>
      <c r="AE56" s="2189"/>
      <c r="AG56" s="2155" t="str">
        <f ca="1">MID(TEXT(INDIRECT(ADDRESS(ROW(入力シート!$AU$518)+ROW($A46)/2,COLUMN($AU578),,,"入力シート")),"0000"),COLUMN(B$1)/2,1)</f>
        <v/>
      </c>
      <c r="AH56" s="2156"/>
      <c r="AI56" s="2146" t="str">
        <f ca="1">MID(TEXT(INDIRECT(ADDRESS(ROW(入力シート!$AU$518)+ROW($A46)/2,COLUMN($AU578),,,"入力シート")),"0000"),COLUMN(D$1)/2,1)</f>
        <v/>
      </c>
      <c r="AJ56" s="2147"/>
      <c r="AK56" s="2146" t="str">
        <f ca="1">MID(TEXT(INDIRECT(ADDRESS(ROW(入力シート!$AU$518)+ROW($A46)/2,COLUMN($AU578),,,"入力シート")),"0000"),COLUMN(F$1)/2,1)</f>
        <v/>
      </c>
      <c r="AL56" s="2147"/>
      <c r="AM56" s="2146" t="str">
        <f ca="1">MID(TEXT(INDIRECT(ADDRESS(ROW(入力シート!$AU$518)+ROW($A46)/2,COLUMN($AU578),,,"入力シート")),"0000"),COLUMN(H$1)/2,1)</f>
        <v/>
      </c>
      <c r="AN56" s="2148"/>
      <c r="AO56" s="2152" t="str">
        <f ca="1">IFERROR(VLOOKUP(INDIRECT("入力シート!$AU"&amp;ROW(入力シート!$AU$518)+ROW($A46)/2),入力シート!$AX$232:$AY$362,2,0),"")</f>
        <v/>
      </c>
      <c r="AP56" s="2153"/>
      <c r="AQ56" s="2153"/>
      <c r="AR56" s="2153"/>
      <c r="AS56" s="2153"/>
      <c r="AT56" s="2153"/>
      <c r="AU56" s="2153"/>
      <c r="AV56" s="2153"/>
      <c r="AW56" s="2153"/>
      <c r="AX56" s="2153"/>
      <c r="AY56" s="2153"/>
      <c r="AZ56" s="2153"/>
      <c r="BA56" s="2154"/>
      <c r="BB56" s="2168" t="str">
        <f ca="1">IFERROR(VLOOKUP(INDIRECT("入力シート!$AT"&amp;(ROW(入力シート!AV$518)+ROW($A46)/2)),入力シート!$AU$232:$AZ$362,6,0),"")</f>
        <v/>
      </c>
      <c r="BC56" s="2169"/>
      <c r="BD56" s="2169"/>
      <c r="BE56" s="2169"/>
      <c r="BF56" s="2169"/>
      <c r="BG56" s="2170"/>
      <c r="BH56" s="2167"/>
    </row>
    <row r="57" spans="1:60" ht="21" customHeight="1" thickTop="1" thickBot="1">
      <c r="A57" s="304"/>
      <c r="B57" s="490"/>
      <c r="C57" s="391"/>
      <c r="D57" s="2192"/>
      <c r="E57" s="2192"/>
      <c r="F57" s="2192"/>
      <c r="G57" s="2192"/>
      <c r="H57" s="2192"/>
      <c r="I57" s="2192"/>
      <c r="J57" s="2192"/>
      <c r="K57" s="2192"/>
      <c r="L57" s="2192"/>
      <c r="M57" s="2192"/>
      <c r="N57" s="2192"/>
      <c r="O57" s="2192"/>
      <c r="P57" s="2192"/>
      <c r="Q57" s="2192"/>
      <c r="R57" s="2192"/>
      <c r="S57" s="2192"/>
      <c r="T57" s="2192"/>
      <c r="U57" s="2192"/>
      <c r="V57" s="2192"/>
      <c r="W57" s="2192"/>
      <c r="X57" s="2192"/>
      <c r="Y57" s="2192"/>
      <c r="Z57" s="2192"/>
      <c r="AA57" s="2192"/>
      <c r="AB57" s="2192"/>
      <c r="AC57" s="2193"/>
      <c r="AD57" s="2188"/>
      <c r="AE57" s="2189"/>
      <c r="AG57" s="2157"/>
      <c r="AH57" s="2158"/>
      <c r="AI57" s="2146"/>
      <c r="AJ57" s="2147"/>
      <c r="AK57" s="2146"/>
      <c r="AL57" s="2147"/>
      <c r="AM57" s="2146"/>
      <c r="AN57" s="2148"/>
      <c r="AO57" s="2152"/>
      <c r="AP57" s="2153"/>
      <c r="AQ57" s="2153"/>
      <c r="AR57" s="2153"/>
      <c r="AS57" s="2153"/>
      <c r="AT57" s="2153"/>
      <c r="AU57" s="2153"/>
      <c r="AV57" s="2153"/>
      <c r="AW57" s="2153"/>
      <c r="AX57" s="2153"/>
      <c r="AY57" s="2153"/>
      <c r="AZ57" s="2153"/>
      <c r="BA57" s="2154"/>
      <c r="BB57" s="2171"/>
      <c r="BC57" s="2172"/>
      <c r="BD57" s="2172"/>
      <c r="BE57" s="2172"/>
      <c r="BF57" s="2172"/>
      <c r="BG57" s="2173"/>
      <c r="BH57" s="2167"/>
    </row>
    <row r="58" spans="1:60" ht="21" customHeight="1" thickTop="1" thickBot="1">
      <c r="A58" s="304"/>
      <c r="B58" s="2165" t="s">
        <v>490</v>
      </c>
      <c r="C58" s="2178"/>
      <c r="D58" s="2163" t="s">
        <v>1329</v>
      </c>
      <c r="E58" s="2163"/>
      <c r="F58" s="2163"/>
      <c r="G58" s="2163"/>
      <c r="H58" s="2163"/>
      <c r="I58" s="2163"/>
      <c r="J58" s="2163"/>
      <c r="K58" s="2163"/>
      <c r="L58" s="2163"/>
      <c r="M58" s="2163"/>
      <c r="N58" s="2163"/>
      <c r="O58" s="2163"/>
      <c r="P58" s="2163"/>
      <c r="Q58" s="2163"/>
      <c r="R58" s="2163"/>
      <c r="S58" s="2163"/>
      <c r="T58" s="2163"/>
      <c r="U58" s="2163"/>
      <c r="V58" s="2163"/>
      <c r="W58" s="2163"/>
      <c r="X58" s="2163"/>
      <c r="Y58" s="2163"/>
      <c r="Z58" s="2163"/>
      <c r="AA58" s="2163"/>
      <c r="AB58" s="2163"/>
      <c r="AC58" s="2164"/>
      <c r="AD58" s="2188"/>
      <c r="AE58" s="2189"/>
      <c r="AG58" s="2155" t="str">
        <f ca="1">MID(TEXT(INDIRECT(ADDRESS(ROW(入力シート!$AU$518)+ROW($A48)/2,COLUMN($AU580),,,"入力シート")),"0000"),COLUMN(B$1)/2,1)</f>
        <v/>
      </c>
      <c r="AH58" s="2156"/>
      <c r="AI58" s="2146" t="str">
        <f ca="1">MID(TEXT(INDIRECT(ADDRESS(ROW(入力シート!$AU$518)+ROW($A48)/2,COLUMN($AU580),,,"入力シート")),"0000"),COLUMN(D$1)/2,1)</f>
        <v/>
      </c>
      <c r="AJ58" s="2147"/>
      <c r="AK58" s="2146" t="str">
        <f ca="1">MID(TEXT(INDIRECT(ADDRESS(ROW(入力シート!$AU$518)+ROW($A48)/2,COLUMN($AU580),,,"入力シート")),"0000"),COLUMN(F$1)/2,1)</f>
        <v/>
      </c>
      <c r="AL58" s="2147"/>
      <c r="AM58" s="2146" t="str">
        <f ca="1">MID(TEXT(INDIRECT(ADDRESS(ROW(入力シート!$AU$518)+ROW($A48)/2,COLUMN($AU580),,,"入力シート")),"0000"),COLUMN(H$1)/2,1)</f>
        <v/>
      </c>
      <c r="AN58" s="2148"/>
      <c r="AO58" s="2152" t="str">
        <f ca="1">IFERROR(VLOOKUP(INDIRECT("入力シート!$AU"&amp;ROW(入力シート!$AU$518)+ROW($A48)/2),入力シート!$AX$232:$AY$362,2,0),"")</f>
        <v/>
      </c>
      <c r="AP58" s="2153"/>
      <c r="AQ58" s="2153"/>
      <c r="AR58" s="2153"/>
      <c r="AS58" s="2153"/>
      <c r="AT58" s="2153"/>
      <c r="AU58" s="2153"/>
      <c r="AV58" s="2153"/>
      <c r="AW58" s="2153"/>
      <c r="AX58" s="2153"/>
      <c r="AY58" s="2153"/>
      <c r="AZ58" s="2153"/>
      <c r="BA58" s="2154"/>
      <c r="BB58" s="2168" t="str">
        <f ca="1">IFERROR(VLOOKUP(INDIRECT("入力シート!$AT"&amp;(ROW(入力シート!AV$518)+ROW($A48)/2)),入力シート!$AU$232:$AZ$362,6,0),"")</f>
        <v/>
      </c>
      <c r="BC58" s="2169"/>
      <c r="BD58" s="2169"/>
      <c r="BE58" s="2169"/>
      <c r="BF58" s="2169"/>
      <c r="BG58" s="2170"/>
      <c r="BH58" s="2167"/>
    </row>
    <row r="59" spans="1:60" ht="21" customHeight="1" thickTop="1" thickBot="1">
      <c r="A59" s="304"/>
      <c r="B59" s="490"/>
      <c r="C59" s="391"/>
      <c r="D59" s="2163"/>
      <c r="E59" s="2163"/>
      <c r="F59" s="2163"/>
      <c r="G59" s="2163"/>
      <c r="H59" s="2163"/>
      <c r="I59" s="2163"/>
      <c r="J59" s="2163"/>
      <c r="K59" s="2163"/>
      <c r="L59" s="2163"/>
      <c r="M59" s="2163"/>
      <c r="N59" s="2163"/>
      <c r="O59" s="2163"/>
      <c r="P59" s="2163"/>
      <c r="Q59" s="2163"/>
      <c r="R59" s="2163"/>
      <c r="S59" s="2163"/>
      <c r="T59" s="2163"/>
      <c r="U59" s="2163"/>
      <c r="V59" s="2163"/>
      <c r="W59" s="2163"/>
      <c r="X59" s="2163"/>
      <c r="Y59" s="2163"/>
      <c r="Z59" s="2163"/>
      <c r="AA59" s="2163"/>
      <c r="AB59" s="2163"/>
      <c r="AC59" s="2164"/>
      <c r="AD59" s="2188"/>
      <c r="AE59" s="2189"/>
      <c r="AG59" s="2157"/>
      <c r="AH59" s="2158"/>
      <c r="AI59" s="2146"/>
      <c r="AJ59" s="2147"/>
      <c r="AK59" s="2146"/>
      <c r="AL59" s="2147"/>
      <c r="AM59" s="2146"/>
      <c r="AN59" s="2148"/>
      <c r="AO59" s="2152"/>
      <c r="AP59" s="2153"/>
      <c r="AQ59" s="2153"/>
      <c r="AR59" s="2153"/>
      <c r="AS59" s="2153"/>
      <c r="AT59" s="2153"/>
      <c r="AU59" s="2153"/>
      <c r="AV59" s="2153"/>
      <c r="AW59" s="2153"/>
      <c r="AX59" s="2153"/>
      <c r="AY59" s="2153"/>
      <c r="AZ59" s="2153"/>
      <c r="BA59" s="2154"/>
      <c r="BB59" s="2171"/>
      <c r="BC59" s="2172"/>
      <c r="BD59" s="2172"/>
      <c r="BE59" s="2172"/>
      <c r="BF59" s="2172"/>
      <c r="BG59" s="2173"/>
      <c r="BH59" s="2167"/>
    </row>
    <row r="60" spans="1:60" ht="21" customHeight="1" thickTop="1" thickBot="1">
      <c r="A60" s="304"/>
      <c r="B60" s="652"/>
      <c r="C60" s="653"/>
      <c r="D60" s="2174"/>
      <c r="E60" s="2174"/>
      <c r="F60" s="2174"/>
      <c r="G60" s="2174"/>
      <c r="H60" s="2174"/>
      <c r="I60" s="2174"/>
      <c r="J60" s="2174"/>
      <c r="K60" s="2174"/>
      <c r="L60" s="2174"/>
      <c r="M60" s="2174"/>
      <c r="N60" s="2174"/>
      <c r="O60" s="2174"/>
      <c r="P60" s="2174"/>
      <c r="Q60" s="2174"/>
      <c r="R60" s="2174"/>
      <c r="S60" s="2174"/>
      <c r="T60" s="2174"/>
      <c r="U60" s="2174"/>
      <c r="V60" s="2174"/>
      <c r="W60" s="2174"/>
      <c r="X60" s="2174"/>
      <c r="Y60" s="2174"/>
      <c r="Z60" s="2174"/>
      <c r="AA60" s="2174"/>
      <c r="AB60" s="2174"/>
      <c r="AC60" s="2175"/>
      <c r="AD60" s="2190"/>
      <c r="AE60" s="2191"/>
      <c r="AG60" s="2155" t="str">
        <f ca="1">MID(TEXT(INDIRECT(ADDRESS(ROW(入力シート!$AU$518)+ROW($A50)/2,COLUMN($AU582),,,"入力シート")),"0000"),COLUMN(B$1)/2,1)</f>
        <v/>
      </c>
      <c r="AH60" s="2156"/>
      <c r="AI60" s="2146" t="str">
        <f ca="1">MID(TEXT(INDIRECT(ADDRESS(ROW(入力シート!$AU$518)+ROW($A50)/2,COLUMN($AU582),,,"入力シート")),"0000"),COLUMN(D$1)/2,1)</f>
        <v/>
      </c>
      <c r="AJ60" s="2147"/>
      <c r="AK60" s="2146" t="str">
        <f ca="1">MID(TEXT(INDIRECT(ADDRESS(ROW(入力シート!$AU$518)+ROW($A50)/2,COLUMN($AU582),,,"入力シート")),"0000"),COLUMN(F$1)/2,1)</f>
        <v/>
      </c>
      <c r="AL60" s="2147"/>
      <c r="AM60" s="2146" t="str">
        <f ca="1">MID(TEXT(INDIRECT(ADDRESS(ROW(入力シート!$AU$518)+ROW($A50)/2,COLUMN($AU582),,,"入力シート")),"0000"),COLUMN(H$1)/2,1)</f>
        <v/>
      </c>
      <c r="AN60" s="2148"/>
      <c r="AO60" s="2152" t="str">
        <f ca="1">IFERROR(VLOOKUP(INDIRECT("入力シート!$AU"&amp;ROW(入力シート!$AU$518)+ROW($A50)/2),入力シート!$AX$232:$AY$362,2,0),"")</f>
        <v/>
      </c>
      <c r="AP60" s="2153"/>
      <c r="AQ60" s="2153"/>
      <c r="AR60" s="2153"/>
      <c r="AS60" s="2153"/>
      <c r="AT60" s="2153"/>
      <c r="AU60" s="2153"/>
      <c r="AV60" s="2153"/>
      <c r="AW60" s="2153"/>
      <c r="AX60" s="2153"/>
      <c r="AY60" s="2153"/>
      <c r="AZ60" s="2153"/>
      <c r="BA60" s="2154"/>
      <c r="BB60" s="2168" t="str">
        <f ca="1">IFERROR(VLOOKUP(INDIRECT("入力シート!$AT"&amp;(ROW(入力シート!AV$518)+ROW($A50)/2)),入力シート!$AU$232:$AZ$362,6,0),"")</f>
        <v/>
      </c>
      <c r="BC60" s="2169"/>
      <c r="BD60" s="2169"/>
      <c r="BE60" s="2169"/>
      <c r="BF60" s="2169"/>
      <c r="BG60" s="2170"/>
      <c r="BH60" s="2167"/>
    </row>
    <row r="61" spans="1:60" ht="21.75" customHeight="1" thickTop="1" thickBot="1">
      <c r="AD61" s="495"/>
      <c r="AE61" s="495"/>
      <c r="AG61" s="2157"/>
      <c r="AH61" s="2158"/>
      <c r="AI61" s="2146"/>
      <c r="AJ61" s="2147"/>
      <c r="AK61" s="2146"/>
      <c r="AL61" s="2147"/>
      <c r="AM61" s="2146"/>
      <c r="AN61" s="2148"/>
      <c r="AO61" s="2152"/>
      <c r="AP61" s="2153"/>
      <c r="AQ61" s="2153"/>
      <c r="AR61" s="2153"/>
      <c r="AS61" s="2153"/>
      <c r="AT61" s="2153"/>
      <c r="AU61" s="2153"/>
      <c r="AV61" s="2153"/>
      <c r="AW61" s="2153"/>
      <c r="AX61" s="2153"/>
      <c r="AY61" s="2153"/>
      <c r="AZ61" s="2153"/>
      <c r="BA61" s="2154"/>
      <c r="BB61" s="2171"/>
      <c r="BC61" s="2172"/>
      <c r="BD61" s="2172"/>
      <c r="BE61" s="2172"/>
      <c r="BF61" s="2172"/>
      <c r="BG61" s="2173"/>
      <c r="BH61" s="2167"/>
    </row>
    <row r="62" spans="1:60" ht="21.75" customHeight="1" thickTop="1" thickBot="1">
      <c r="A62" s="304"/>
      <c r="B62" s="2149" t="s">
        <v>1289</v>
      </c>
      <c r="C62" s="2150"/>
      <c r="D62" s="2150"/>
      <c r="E62" s="2150"/>
      <c r="F62" s="2150"/>
      <c r="G62" s="2150"/>
      <c r="H62" s="2150"/>
      <c r="I62" s="2150"/>
      <c r="J62" s="2150"/>
      <c r="K62" s="2150"/>
      <c r="L62" s="2150"/>
      <c r="M62" s="2150"/>
      <c r="N62" s="2150"/>
      <c r="O62" s="2150"/>
      <c r="P62" s="2150"/>
      <c r="Q62" s="2150"/>
      <c r="R62" s="2150"/>
      <c r="S62" s="2150"/>
      <c r="T62" s="2150"/>
      <c r="U62" s="2150"/>
      <c r="V62" s="2150"/>
      <c r="W62" s="2150"/>
      <c r="X62" s="2150"/>
      <c r="Y62" s="2150"/>
      <c r="Z62" s="2150"/>
      <c r="AA62" s="2150"/>
      <c r="AB62" s="2150"/>
      <c r="AC62" s="2150"/>
      <c r="AD62" s="2150"/>
      <c r="AE62" s="2151"/>
      <c r="AG62" s="2155" t="str">
        <f ca="1">MID(TEXT(INDIRECT(ADDRESS(ROW(入力シート!$AU$518)+ROW($A52)/2,COLUMN($AU584),,,"入力シート")),"0000"),COLUMN(B$1)/2,1)</f>
        <v/>
      </c>
      <c r="AH62" s="2156"/>
      <c r="AI62" s="2146" t="str">
        <f ca="1">MID(TEXT(INDIRECT(ADDRESS(ROW(入力シート!$AU$518)+ROW($A52)/2,COLUMN($AU584),,,"入力シート")),"0000"),COLUMN(D$1)/2,1)</f>
        <v/>
      </c>
      <c r="AJ62" s="2147"/>
      <c r="AK62" s="2146" t="str">
        <f ca="1">MID(TEXT(INDIRECT(ADDRESS(ROW(入力シート!$AU$518)+ROW($A52)/2,COLUMN($AU584),,,"入力シート")),"0000"),COLUMN(F$1)/2,1)</f>
        <v/>
      </c>
      <c r="AL62" s="2147"/>
      <c r="AM62" s="2146" t="str">
        <f ca="1">MID(TEXT(INDIRECT(ADDRESS(ROW(入力シート!$AU$518)+ROW($A52)/2,COLUMN($AU584),,,"入力シート")),"0000"),COLUMN(H$1)/2,1)</f>
        <v/>
      </c>
      <c r="AN62" s="2148"/>
      <c r="AO62" s="2152" t="str">
        <f ca="1">IFERROR(VLOOKUP(INDIRECT("入力シート!$AU"&amp;ROW(入力シート!$AU$518)+ROW($A52)/2),入力シート!$AX$232:$AY$362,2,0),"")</f>
        <v/>
      </c>
      <c r="AP62" s="2153"/>
      <c r="AQ62" s="2153"/>
      <c r="AR62" s="2153"/>
      <c r="AS62" s="2153"/>
      <c r="AT62" s="2153"/>
      <c r="AU62" s="2153"/>
      <c r="AV62" s="2153"/>
      <c r="AW62" s="2153"/>
      <c r="AX62" s="2153"/>
      <c r="AY62" s="2153"/>
      <c r="AZ62" s="2153"/>
      <c r="BA62" s="2154"/>
      <c r="BB62" s="2168" t="str">
        <f ca="1">IFERROR(VLOOKUP(INDIRECT("入力シート!$AT"&amp;(ROW(入力シート!AV$518)+ROW($A52)/2)),入力シート!$AU$232:$AZ$362,6,0),"")</f>
        <v/>
      </c>
      <c r="BC62" s="2169"/>
      <c r="BD62" s="2169"/>
      <c r="BE62" s="2169"/>
      <c r="BF62" s="2169"/>
      <c r="BG62" s="2170"/>
      <c r="BH62" s="2167"/>
    </row>
    <row r="63" spans="1:60" ht="21.75" customHeight="1" thickTop="1" thickBot="1">
      <c r="A63" s="304"/>
      <c r="B63" s="2149"/>
      <c r="C63" s="2150"/>
      <c r="D63" s="2150"/>
      <c r="E63" s="2150"/>
      <c r="F63" s="2150"/>
      <c r="G63" s="2150"/>
      <c r="H63" s="2150"/>
      <c r="I63" s="2150"/>
      <c r="J63" s="2150"/>
      <c r="K63" s="2150"/>
      <c r="L63" s="2150"/>
      <c r="M63" s="2150"/>
      <c r="N63" s="2150"/>
      <c r="O63" s="2150"/>
      <c r="P63" s="2150"/>
      <c r="Q63" s="2150"/>
      <c r="R63" s="2150"/>
      <c r="S63" s="2150"/>
      <c r="T63" s="2150"/>
      <c r="U63" s="2150"/>
      <c r="V63" s="2150"/>
      <c r="W63" s="2150"/>
      <c r="X63" s="2150"/>
      <c r="Y63" s="2150"/>
      <c r="Z63" s="2150"/>
      <c r="AA63" s="2150"/>
      <c r="AB63" s="2150"/>
      <c r="AC63" s="2150"/>
      <c r="AD63" s="2150"/>
      <c r="AE63" s="2151"/>
      <c r="AG63" s="2157"/>
      <c r="AH63" s="2158"/>
      <c r="AI63" s="2146"/>
      <c r="AJ63" s="2147"/>
      <c r="AK63" s="2146"/>
      <c r="AL63" s="2147"/>
      <c r="AM63" s="2146"/>
      <c r="AN63" s="2148"/>
      <c r="AO63" s="2152"/>
      <c r="AP63" s="2153"/>
      <c r="AQ63" s="2153"/>
      <c r="AR63" s="2153"/>
      <c r="AS63" s="2153"/>
      <c r="AT63" s="2153"/>
      <c r="AU63" s="2153"/>
      <c r="AV63" s="2153"/>
      <c r="AW63" s="2153"/>
      <c r="AX63" s="2153"/>
      <c r="AY63" s="2153"/>
      <c r="AZ63" s="2153"/>
      <c r="BA63" s="2154"/>
      <c r="BB63" s="2171"/>
      <c r="BC63" s="2172"/>
      <c r="BD63" s="2172"/>
      <c r="BE63" s="2172"/>
      <c r="BF63" s="2172"/>
      <c r="BG63" s="2173"/>
      <c r="BH63" s="2167"/>
    </row>
    <row r="64" spans="1:60" ht="21.75" customHeight="1" thickTop="1" thickBot="1">
      <c r="A64" s="304"/>
      <c r="B64" s="2162" t="s">
        <v>1378</v>
      </c>
      <c r="C64" s="2163"/>
      <c r="D64" s="2163"/>
      <c r="E64" s="2163"/>
      <c r="F64" s="2163"/>
      <c r="G64" s="2163"/>
      <c r="H64" s="2163"/>
      <c r="I64" s="2163"/>
      <c r="J64" s="2163"/>
      <c r="K64" s="2163"/>
      <c r="L64" s="2163"/>
      <c r="M64" s="2163"/>
      <c r="N64" s="2163"/>
      <c r="O64" s="2163"/>
      <c r="P64" s="2163"/>
      <c r="Q64" s="2163"/>
      <c r="R64" s="2163"/>
      <c r="S64" s="2163"/>
      <c r="T64" s="2163"/>
      <c r="U64" s="2163"/>
      <c r="V64" s="2163"/>
      <c r="W64" s="2163"/>
      <c r="X64" s="2163"/>
      <c r="Y64" s="2163"/>
      <c r="Z64" s="2163"/>
      <c r="AA64" s="2163"/>
      <c r="AB64" s="2163"/>
      <c r="AC64" s="2164"/>
      <c r="AD64" s="2186" t="str">
        <f>入力シート!AU394</f>
        <v xml:space="preserve"> </v>
      </c>
      <c r="AE64" s="2187"/>
      <c r="AG64" s="2155" t="str">
        <f ca="1">MID(TEXT(INDIRECT(ADDRESS(ROW(入力シート!$AU$518)+ROW($A54)/2,COLUMN($AU586),,,"入力シート")),"0000"),COLUMN(B$1)/2,1)</f>
        <v/>
      </c>
      <c r="AH64" s="2156"/>
      <c r="AI64" s="2146" t="str">
        <f ca="1">MID(TEXT(INDIRECT(ADDRESS(ROW(入力シート!$AU$518)+ROW($A54)/2,COLUMN($AU586),,,"入力シート")),"0000"),COLUMN(D$1)/2,1)</f>
        <v/>
      </c>
      <c r="AJ64" s="2147"/>
      <c r="AK64" s="2146" t="str">
        <f ca="1">MID(TEXT(INDIRECT(ADDRESS(ROW(入力シート!$AU$518)+ROW($A54)/2,COLUMN($AU586),,,"入力シート")),"0000"),COLUMN(F$1)/2,1)</f>
        <v/>
      </c>
      <c r="AL64" s="2147"/>
      <c r="AM64" s="2146" t="str">
        <f ca="1">MID(TEXT(INDIRECT(ADDRESS(ROW(入力シート!$AU$518)+ROW($A54)/2,COLUMN($AU586),,,"入力シート")),"0000"),COLUMN(H$1)/2,1)</f>
        <v/>
      </c>
      <c r="AN64" s="2148"/>
      <c r="AO64" s="2152" t="str">
        <f ca="1">IFERROR(VLOOKUP(INDIRECT("入力シート!$AU"&amp;ROW(入力シート!$AU$518)+ROW($A54)/2),入力シート!$AX$232:$AY$362,2,0),"")</f>
        <v/>
      </c>
      <c r="AP64" s="2153"/>
      <c r="AQ64" s="2153"/>
      <c r="AR64" s="2153"/>
      <c r="AS64" s="2153"/>
      <c r="AT64" s="2153"/>
      <c r="AU64" s="2153"/>
      <c r="AV64" s="2153"/>
      <c r="AW64" s="2153"/>
      <c r="AX64" s="2153"/>
      <c r="AY64" s="2153"/>
      <c r="AZ64" s="2153"/>
      <c r="BA64" s="2154"/>
      <c r="BB64" s="2168" t="str">
        <f ca="1">IFERROR(VLOOKUP(INDIRECT("入力シート!$AT"&amp;(ROW(入力シート!AV$518)+ROW($A54)/2)),入力シート!$AU$232:$AZ$362,6,0),"")</f>
        <v/>
      </c>
      <c r="BC64" s="2169"/>
      <c r="BD64" s="2169"/>
      <c r="BE64" s="2169"/>
      <c r="BF64" s="2169"/>
      <c r="BG64" s="2170"/>
      <c r="BH64" s="2167"/>
    </row>
    <row r="65" spans="1:60" ht="21.75" customHeight="1" thickTop="1" thickBot="1">
      <c r="A65" s="304"/>
      <c r="B65" s="2165" t="s">
        <v>488</v>
      </c>
      <c r="C65" s="2166"/>
      <c r="D65" s="2176" t="s">
        <v>1389</v>
      </c>
      <c r="E65" s="2176"/>
      <c r="F65" s="2176"/>
      <c r="G65" s="2176"/>
      <c r="H65" s="2176"/>
      <c r="I65" s="2176"/>
      <c r="J65" s="2176"/>
      <c r="K65" s="2176"/>
      <c r="L65" s="2176"/>
      <c r="M65" s="2176"/>
      <c r="N65" s="2176"/>
      <c r="O65" s="2176"/>
      <c r="P65" s="2176"/>
      <c r="Q65" s="2176"/>
      <c r="R65" s="2176"/>
      <c r="S65" s="2176"/>
      <c r="T65" s="2176"/>
      <c r="U65" s="2176"/>
      <c r="V65" s="2176"/>
      <c r="W65" s="2176"/>
      <c r="X65" s="2176"/>
      <c r="Y65" s="2176"/>
      <c r="Z65" s="2176"/>
      <c r="AA65" s="2176"/>
      <c r="AB65" s="2176"/>
      <c r="AC65" s="2177"/>
      <c r="AD65" s="2188"/>
      <c r="AE65" s="2189"/>
      <c r="AG65" s="2157"/>
      <c r="AH65" s="2158"/>
      <c r="AI65" s="2146"/>
      <c r="AJ65" s="2147"/>
      <c r="AK65" s="2146"/>
      <c r="AL65" s="2147"/>
      <c r="AM65" s="2146"/>
      <c r="AN65" s="2148"/>
      <c r="AO65" s="2152"/>
      <c r="AP65" s="2153"/>
      <c r="AQ65" s="2153"/>
      <c r="AR65" s="2153"/>
      <c r="AS65" s="2153"/>
      <c r="AT65" s="2153"/>
      <c r="AU65" s="2153"/>
      <c r="AV65" s="2153"/>
      <c r="AW65" s="2153"/>
      <c r="AX65" s="2153"/>
      <c r="AY65" s="2153"/>
      <c r="AZ65" s="2153"/>
      <c r="BA65" s="2154"/>
      <c r="BB65" s="2171"/>
      <c r="BC65" s="2172"/>
      <c r="BD65" s="2172"/>
      <c r="BE65" s="2172"/>
      <c r="BF65" s="2172"/>
      <c r="BG65" s="2173"/>
      <c r="BH65" s="2167"/>
    </row>
    <row r="66" spans="1:60" ht="21.75" customHeight="1" thickTop="1" thickBot="1">
      <c r="A66" s="304"/>
      <c r="B66" s="650"/>
      <c r="C66" s="651"/>
      <c r="D66" s="2176"/>
      <c r="E66" s="2176"/>
      <c r="F66" s="2176"/>
      <c r="G66" s="2176"/>
      <c r="H66" s="2176"/>
      <c r="I66" s="2176"/>
      <c r="J66" s="2176"/>
      <c r="K66" s="2176"/>
      <c r="L66" s="2176"/>
      <c r="M66" s="2176"/>
      <c r="N66" s="2176"/>
      <c r="O66" s="2176"/>
      <c r="P66" s="2176"/>
      <c r="Q66" s="2176"/>
      <c r="R66" s="2176"/>
      <c r="S66" s="2176"/>
      <c r="T66" s="2176"/>
      <c r="U66" s="2176"/>
      <c r="V66" s="2176"/>
      <c r="W66" s="2176"/>
      <c r="X66" s="2176"/>
      <c r="Y66" s="2176"/>
      <c r="Z66" s="2176"/>
      <c r="AA66" s="2176"/>
      <c r="AB66" s="2176"/>
      <c r="AC66" s="2177"/>
      <c r="AD66" s="2188"/>
      <c r="AE66" s="2189"/>
      <c r="AG66" s="2155" t="str">
        <f ca="1">MID(TEXT(INDIRECT(ADDRESS(ROW(入力シート!$AU$518)+ROW($A56)/2,COLUMN($AU588),,,"入力シート")),"0000"),COLUMN(B$1)/2,1)</f>
        <v/>
      </c>
      <c r="AH66" s="2156"/>
      <c r="AI66" s="2146" t="str">
        <f ca="1">MID(TEXT(INDIRECT(ADDRESS(ROW(入力シート!$AU$518)+ROW($A56)/2,COLUMN($AU588),,,"入力シート")),"0000"),COLUMN(D$1)/2,1)</f>
        <v/>
      </c>
      <c r="AJ66" s="2147"/>
      <c r="AK66" s="2146" t="str">
        <f ca="1">MID(TEXT(INDIRECT(ADDRESS(ROW(入力シート!$AU$518)+ROW($A56)/2,COLUMN($AU588),,,"入力シート")),"0000"),COLUMN(F$1)/2,1)</f>
        <v/>
      </c>
      <c r="AL66" s="2147"/>
      <c r="AM66" s="2146" t="str">
        <f ca="1">MID(TEXT(INDIRECT(ADDRESS(ROW(入力シート!$AU$518)+ROW($A56)/2,COLUMN($AU588),,,"入力シート")),"0000"),COLUMN(H$1)/2,1)</f>
        <v/>
      </c>
      <c r="AN66" s="2148"/>
      <c r="AO66" s="2152" t="str">
        <f ca="1">IFERROR(VLOOKUP(INDIRECT("入力シート!$AU"&amp;ROW(入力シート!$AU$518)+ROW($A56)/2),入力シート!$AX$232:$AY$362,2,0),"")</f>
        <v/>
      </c>
      <c r="AP66" s="2153"/>
      <c r="AQ66" s="2153"/>
      <c r="AR66" s="2153"/>
      <c r="AS66" s="2153"/>
      <c r="AT66" s="2153"/>
      <c r="AU66" s="2153"/>
      <c r="AV66" s="2153"/>
      <c r="AW66" s="2153"/>
      <c r="AX66" s="2153"/>
      <c r="AY66" s="2153"/>
      <c r="AZ66" s="2153"/>
      <c r="BA66" s="2154"/>
      <c r="BB66" s="2168" t="str">
        <f ca="1">IFERROR(VLOOKUP(INDIRECT("入力シート!$AT"&amp;(ROW(入力シート!AV$518)+ROW($A56)/2)),入力シート!$AU$232:$AZ$362,6,0),"")</f>
        <v/>
      </c>
      <c r="BC66" s="2169"/>
      <c r="BD66" s="2169"/>
      <c r="BE66" s="2169"/>
      <c r="BF66" s="2169"/>
      <c r="BG66" s="2170"/>
      <c r="BH66" s="2167"/>
    </row>
    <row r="67" spans="1:60" ht="21.75" customHeight="1" thickTop="1" thickBot="1">
      <c r="A67" s="304"/>
      <c r="B67" s="650"/>
      <c r="C67" s="651"/>
      <c r="D67" s="2176"/>
      <c r="E67" s="2176"/>
      <c r="F67" s="2176"/>
      <c r="G67" s="2176"/>
      <c r="H67" s="2176"/>
      <c r="I67" s="2176"/>
      <c r="J67" s="2176"/>
      <c r="K67" s="2176"/>
      <c r="L67" s="2176"/>
      <c r="M67" s="2176"/>
      <c r="N67" s="2176"/>
      <c r="O67" s="2176"/>
      <c r="P67" s="2176"/>
      <c r="Q67" s="2176"/>
      <c r="R67" s="2176"/>
      <c r="S67" s="2176"/>
      <c r="T67" s="2176"/>
      <c r="U67" s="2176"/>
      <c r="V67" s="2176"/>
      <c r="W67" s="2176"/>
      <c r="X67" s="2176"/>
      <c r="Y67" s="2176"/>
      <c r="Z67" s="2176"/>
      <c r="AA67" s="2176"/>
      <c r="AB67" s="2176"/>
      <c r="AC67" s="2177"/>
      <c r="AD67" s="2188"/>
      <c r="AE67" s="2189"/>
      <c r="AG67" s="2157"/>
      <c r="AH67" s="2158"/>
      <c r="AI67" s="2146"/>
      <c r="AJ67" s="2147"/>
      <c r="AK67" s="2146"/>
      <c r="AL67" s="2147"/>
      <c r="AM67" s="2146"/>
      <c r="AN67" s="2148"/>
      <c r="AO67" s="2152"/>
      <c r="AP67" s="2153"/>
      <c r="AQ67" s="2153"/>
      <c r="AR67" s="2153"/>
      <c r="AS67" s="2153"/>
      <c r="AT67" s="2153"/>
      <c r="AU67" s="2153"/>
      <c r="AV67" s="2153"/>
      <c r="AW67" s="2153"/>
      <c r="AX67" s="2153"/>
      <c r="AY67" s="2153"/>
      <c r="AZ67" s="2153"/>
      <c r="BA67" s="2154"/>
      <c r="BB67" s="2171"/>
      <c r="BC67" s="2172"/>
      <c r="BD67" s="2172"/>
      <c r="BE67" s="2172"/>
      <c r="BF67" s="2172"/>
      <c r="BG67" s="2173"/>
      <c r="BH67" s="2167"/>
    </row>
    <row r="68" spans="1:60" ht="20.100000000000001" customHeight="1" thickTop="1" thickBot="1">
      <c r="A68" s="304"/>
      <c r="B68" s="2165" t="s">
        <v>490</v>
      </c>
      <c r="C68" s="2178"/>
      <c r="D68" s="2179" t="s">
        <v>1390</v>
      </c>
      <c r="E68" s="2179"/>
      <c r="F68" s="2179"/>
      <c r="G68" s="2179"/>
      <c r="H68" s="2179"/>
      <c r="I68" s="2179"/>
      <c r="J68" s="2179"/>
      <c r="K68" s="2179"/>
      <c r="L68" s="2179"/>
      <c r="M68" s="2179"/>
      <c r="N68" s="2179"/>
      <c r="O68" s="2179"/>
      <c r="P68" s="2179"/>
      <c r="Q68" s="2179"/>
      <c r="R68" s="2179"/>
      <c r="S68" s="2179"/>
      <c r="T68" s="2179"/>
      <c r="U68" s="2179"/>
      <c r="V68" s="2179"/>
      <c r="W68" s="2179"/>
      <c r="X68" s="2179"/>
      <c r="Y68" s="2179"/>
      <c r="Z68" s="2179"/>
      <c r="AA68" s="2179"/>
      <c r="AB68" s="2179"/>
      <c r="AC68" s="2177"/>
      <c r="AD68" s="2188"/>
      <c r="AE68" s="2189"/>
      <c r="AG68" s="2155" t="str">
        <f ca="1">MID(TEXT(INDIRECT(ADDRESS(ROW(入力シート!$AU$518)+ROW($A58)/2,COLUMN($AU590),,,"入力シート")),"0000"),COLUMN(B$1)/2,1)</f>
        <v/>
      </c>
      <c r="AH68" s="2156"/>
      <c r="AI68" s="2146" t="str">
        <f ca="1">MID(TEXT(INDIRECT(ADDRESS(ROW(入力シート!$AU$518)+ROW($A58)/2,COLUMN($AU590),,,"入力シート")),"0000"),COLUMN(D$1)/2,1)</f>
        <v/>
      </c>
      <c r="AJ68" s="2147"/>
      <c r="AK68" s="2146" t="str">
        <f ca="1">MID(TEXT(INDIRECT(ADDRESS(ROW(入力シート!$AU$518)+ROW($A58)/2,COLUMN($AU590),,,"入力シート")),"0000"),COLUMN(F$1)/2,1)</f>
        <v/>
      </c>
      <c r="AL68" s="2147"/>
      <c r="AM68" s="2146" t="str">
        <f ca="1">MID(TEXT(INDIRECT(ADDRESS(ROW(入力シート!$AU$518)+ROW($A58)/2,COLUMN($AU590),,,"入力シート")),"0000"),COLUMN(H$1)/2,1)</f>
        <v/>
      </c>
      <c r="AN68" s="2148"/>
      <c r="AO68" s="2152" t="str">
        <f ca="1">IFERROR(VLOOKUP(INDIRECT("入力シート!$AU"&amp;ROW(入力シート!$AU$518)+ROW($A58)/2),入力シート!$AX$232:$AY$362,2,0),"")</f>
        <v/>
      </c>
      <c r="AP68" s="2153"/>
      <c r="AQ68" s="2153"/>
      <c r="AR68" s="2153"/>
      <c r="AS68" s="2153"/>
      <c r="AT68" s="2153"/>
      <c r="AU68" s="2153"/>
      <c r="AV68" s="2153"/>
      <c r="AW68" s="2153"/>
      <c r="AX68" s="2153"/>
      <c r="AY68" s="2153"/>
      <c r="AZ68" s="2153"/>
      <c r="BA68" s="2154"/>
      <c r="BB68" s="2168" t="str">
        <f ca="1">IFERROR(VLOOKUP(INDIRECT("入力シート!$AT"&amp;(ROW(入力シート!AV$518)+ROW($A58)/2)),入力シート!$AU$232:$AZ$362,6,0),"")</f>
        <v/>
      </c>
      <c r="BC68" s="2169"/>
      <c r="BD68" s="2169"/>
      <c r="BE68" s="2169"/>
      <c r="BF68" s="2169"/>
      <c r="BG68" s="2170"/>
      <c r="BH68" s="2167"/>
    </row>
    <row r="69" spans="1:60" ht="20.100000000000001" customHeight="1" thickTop="1" thickBot="1">
      <c r="A69" s="390"/>
      <c r="B69" s="2184"/>
      <c r="C69" s="2185"/>
      <c r="D69" s="2180"/>
      <c r="E69" s="2180"/>
      <c r="F69" s="2180"/>
      <c r="G69" s="2180"/>
      <c r="H69" s="2180"/>
      <c r="I69" s="2180"/>
      <c r="J69" s="2180"/>
      <c r="K69" s="2180"/>
      <c r="L69" s="2180"/>
      <c r="M69" s="2180"/>
      <c r="N69" s="2180"/>
      <c r="O69" s="2180"/>
      <c r="P69" s="2180"/>
      <c r="Q69" s="2180"/>
      <c r="R69" s="2180"/>
      <c r="S69" s="2180"/>
      <c r="T69" s="2180"/>
      <c r="U69" s="2180"/>
      <c r="V69" s="2180"/>
      <c r="W69" s="2180"/>
      <c r="X69" s="2180"/>
      <c r="Y69" s="2180"/>
      <c r="Z69" s="2180"/>
      <c r="AA69" s="2180"/>
      <c r="AB69" s="2180"/>
      <c r="AC69" s="2181"/>
      <c r="AD69" s="2190"/>
      <c r="AE69" s="2191"/>
      <c r="AG69" s="2157"/>
      <c r="AH69" s="2158"/>
      <c r="AI69" s="2146"/>
      <c r="AJ69" s="2147"/>
      <c r="AK69" s="2146"/>
      <c r="AL69" s="2147"/>
      <c r="AM69" s="2146"/>
      <c r="AN69" s="2148"/>
      <c r="AO69" s="2152"/>
      <c r="AP69" s="2153"/>
      <c r="AQ69" s="2153"/>
      <c r="AR69" s="2153"/>
      <c r="AS69" s="2153"/>
      <c r="AT69" s="2153"/>
      <c r="AU69" s="2153"/>
      <c r="AV69" s="2153"/>
      <c r="AW69" s="2153"/>
      <c r="AX69" s="2153"/>
      <c r="AY69" s="2153"/>
      <c r="AZ69" s="2153"/>
      <c r="BA69" s="2154"/>
      <c r="BB69" s="2171"/>
      <c r="BC69" s="2172"/>
      <c r="BD69" s="2172"/>
      <c r="BE69" s="2172"/>
      <c r="BF69" s="2172"/>
      <c r="BG69" s="2173"/>
      <c r="BH69" s="2167"/>
    </row>
    <row r="70" spans="1:60" ht="20.100000000000001" customHeight="1" thickTop="1" thickBot="1">
      <c r="A70" s="390"/>
      <c r="B70" s="493"/>
      <c r="C70" s="493"/>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564"/>
      <c r="AE70" s="564"/>
      <c r="AG70" s="2155" t="str">
        <f ca="1">MID(TEXT(INDIRECT(ADDRESS(ROW(入力シート!$AU$518)+ROW($A60)/2,COLUMN($AU592),,,"入力シート")),"0000"),COLUMN(B$1)/2,1)</f>
        <v/>
      </c>
      <c r="AH70" s="2156"/>
      <c r="AI70" s="2146" t="str">
        <f ca="1">MID(TEXT(INDIRECT(ADDRESS(ROW(入力シート!$AU$518)+ROW($A60)/2,COLUMN($AU592),,,"入力シート")),"0000"),COLUMN(D$1)/2,1)</f>
        <v/>
      </c>
      <c r="AJ70" s="2147"/>
      <c r="AK70" s="2146" t="str">
        <f ca="1">MID(TEXT(INDIRECT(ADDRESS(ROW(入力シート!$AU$518)+ROW($A60)/2,COLUMN($AU592),,,"入力シート")),"0000"),COLUMN(F$1)/2,1)</f>
        <v/>
      </c>
      <c r="AL70" s="2147"/>
      <c r="AM70" s="2146" t="str">
        <f ca="1">MID(TEXT(INDIRECT(ADDRESS(ROW(入力シート!$AU$518)+ROW($A60)/2,COLUMN($AU592),,,"入力シート")),"0000"),COLUMN(H$1)/2,1)</f>
        <v/>
      </c>
      <c r="AN70" s="2148"/>
      <c r="AO70" s="2152" t="str">
        <f ca="1">IFERROR(VLOOKUP(INDIRECT("入力シート!$AU"&amp;ROW(入力シート!$AU$518)+ROW($A60)/2),入力シート!$AX$232:$AY$362,2,0),"")</f>
        <v/>
      </c>
      <c r="AP70" s="2153"/>
      <c r="AQ70" s="2153"/>
      <c r="AR70" s="2153"/>
      <c r="AS70" s="2153"/>
      <c r="AT70" s="2153"/>
      <c r="AU70" s="2153"/>
      <c r="AV70" s="2153"/>
      <c r="AW70" s="2153"/>
      <c r="AX70" s="2153"/>
      <c r="AY70" s="2153"/>
      <c r="AZ70" s="2153"/>
      <c r="BA70" s="2154"/>
      <c r="BB70" s="2168" t="str">
        <f ca="1">IFERROR(VLOOKUP(INDIRECT("入力シート!$AT"&amp;(ROW(入力シート!AV$518)+ROW($A60)/2)),入力シート!$AU$232:$AZ$362,6,0),"")</f>
        <v/>
      </c>
      <c r="BC70" s="2169"/>
      <c r="BD70" s="2169"/>
      <c r="BE70" s="2169"/>
      <c r="BF70" s="2169"/>
      <c r="BG70" s="2170"/>
      <c r="BH70" s="2167"/>
    </row>
    <row r="71" spans="1:60" ht="20.100000000000001" customHeight="1" thickTop="1" thickBot="1">
      <c r="A71" s="390"/>
      <c r="B71" s="2159" t="s">
        <v>1290</v>
      </c>
      <c r="C71" s="2160"/>
      <c r="D71" s="2160"/>
      <c r="E71" s="2160"/>
      <c r="F71" s="2160"/>
      <c r="G71" s="2160"/>
      <c r="H71" s="2160"/>
      <c r="I71" s="2160"/>
      <c r="J71" s="2160"/>
      <c r="K71" s="2160"/>
      <c r="L71" s="2160"/>
      <c r="M71" s="2160"/>
      <c r="N71" s="2160"/>
      <c r="O71" s="2160"/>
      <c r="P71" s="2160"/>
      <c r="Q71" s="2160"/>
      <c r="R71" s="2160"/>
      <c r="S71" s="2160"/>
      <c r="T71" s="2160"/>
      <c r="U71" s="2160"/>
      <c r="V71" s="2160"/>
      <c r="W71" s="2160"/>
      <c r="X71" s="2160"/>
      <c r="Y71" s="2160"/>
      <c r="Z71" s="2160"/>
      <c r="AA71" s="2160"/>
      <c r="AB71" s="2160"/>
      <c r="AC71" s="2160"/>
      <c r="AD71" s="2160"/>
      <c r="AE71" s="2161"/>
      <c r="AG71" s="2157"/>
      <c r="AH71" s="2158"/>
      <c r="AI71" s="2146"/>
      <c r="AJ71" s="2147"/>
      <c r="AK71" s="2146"/>
      <c r="AL71" s="2147"/>
      <c r="AM71" s="2146"/>
      <c r="AN71" s="2148"/>
      <c r="AO71" s="2152"/>
      <c r="AP71" s="2153"/>
      <c r="AQ71" s="2153"/>
      <c r="AR71" s="2153"/>
      <c r="AS71" s="2153"/>
      <c r="AT71" s="2153"/>
      <c r="AU71" s="2153"/>
      <c r="AV71" s="2153"/>
      <c r="AW71" s="2153"/>
      <c r="AX71" s="2153"/>
      <c r="AY71" s="2153"/>
      <c r="AZ71" s="2153"/>
      <c r="BA71" s="2154"/>
      <c r="BB71" s="2171"/>
      <c r="BC71" s="2172"/>
      <c r="BD71" s="2172"/>
      <c r="BE71" s="2172"/>
      <c r="BF71" s="2172"/>
      <c r="BG71" s="2173"/>
      <c r="BH71" s="2167"/>
    </row>
    <row r="72" spans="1:60" ht="20.100000000000001" customHeight="1" thickTop="1" thickBot="1">
      <c r="A72" s="390"/>
      <c r="B72" s="2159"/>
      <c r="C72" s="2160"/>
      <c r="D72" s="2160"/>
      <c r="E72" s="2160"/>
      <c r="F72" s="2160"/>
      <c r="G72" s="2160"/>
      <c r="H72" s="2160"/>
      <c r="I72" s="2160"/>
      <c r="J72" s="2160"/>
      <c r="K72" s="2160"/>
      <c r="L72" s="2160"/>
      <c r="M72" s="2160"/>
      <c r="N72" s="2160"/>
      <c r="O72" s="2160"/>
      <c r="P72" s="2160"/>
      <c r="Q72" s="2160"/>
      <c r="R72" s="2160"/>
      <c r="S72" s="2160"/>
      <c r="T72" s="2160"/>
      <c r="U72" s="2160"/>
      <c r="V72" s="2160"/>
      <c r="W72" s="2160"/>
      <c r="X72" s="2160"/>
      <c r="Y72" s="2160"/>
      <c r="Z72" s="2160"/>
      <c r="AA72" s="2160"/>
      <c r="AB72" s="2160"/>
      <c r="AC72" s="2160"/>
      <c r="AD72" s="2160"/>
      <c r="AE72" s="2161"/>
      <c r="AG72" s="2155" t="str">
        <f ca="1">MID(TEXT(INDIRECT(ADDRESS(ROW(入力シート!$AU$518)+ROW($A62)/2,COLUMN($AU594),,,"入力シート")),"0000"),COLUMN(B$1)/2,1)</f>
        <v/>
      </c>
      <c r="AH72" s="2156"/>
      <c r="AI72" s="2146" t="str">
        <f ca="1">MID(TEXT(INDIRECT(ADDRESS(ROW(入力シート!$AU$518)+ROW($A62)/2,COLUMN($AU594),,,"入力シート")),"0000"),COLUMN(D$1)/2,1)</f>
        <v/>
      </c>
      <c r="AJ72" s="2147"/>
      <c r="AK72" s="2146" t="str">
        <f ca="1">MID(TEXT(INDIRECT(ADDRESS(ROW(入力シート!$AU$518)+ROW($A62)/2,COLUMN($AU594),,,"入力シート")),"0000"),COLUMN(F$1)/2,1)</f>
        <v/>
      </c>
      <c r="AL72" s="2147"/>
      <c r="AM72" s="2146" t="str">
        <f ca="1">MID(TEXT(INDIRECT(ADDRESS(ROW(入力シート!$AU$518)+ROW($A62)/2,COLUMN($AU594),,,"入力シート")),"0000"),COLUMN(H$1)/2,1)</f>
        <v/>
      </c>
      <c r="AN72" s="2148"/>
      <c r="AO72" s="2152" t="str">
        <f ca="1">IFERROR(VLOOKUP(INDIRECT("入力シート!$AU"&amp;ROW(入力シート!$AU$518)+ROW($A62)/2),入力シート!$AX$232:$AY$362,2,0),"")</f>
        <v/>
      </c>
      <c r="AP72" s="2153"/>
      <c r="AQ72" s="2153"/>
      <c r="AR72" s="2153"/>
      <c r="AS72" s="2153"/>
      <c r="AT72" s="2153"/>
      <c r="AU72" s="2153"/>
      <c r="AV72" s="2153"/>
      <c r="AW72" s="2153"/>
      <c r="AX72" s="2153"/>
      <c r="AY72" s="2153"/>
      <c r="AZ72" s="2153"/>
      <c r="BA72" s="2154"/>
      <c r="BB72" s="2168" t="str">
        <f ca="1">IFERROR(VLOOKUP(INDIRECT("入力シート!$AT"&amp;(ROW(入力シート!AV$518)+ROW($A62)/2)),入力シート!$AU$232:$AZ$362,6,0),"")</f>
        <v/>
      </c>
      <c r="BC72" s="2169"/>
      <c r="BD72" s="2169"/>
      <c r="BE72" s="2169"/>
      <c r="BF72" s="2169"/>
      <c r="BG72" s="2170"/>
      <c r="BH72" s="2167"/>
    </row>
    <row r="73" spans="1:60" ht="20.100000000000001" customHeight="1" thickTop="1" thickBot="1">
      <c r="A73" s="390"/>
      <c r="B73" s="2162" t="s">
        <v>1378</v>
      </c>
      <c r="C73" s="2163"/>
      <c r="D73" s="2163"/>
      <c r="E73" s="2163"/>
      <c r="F73" s="2163"/>
      <c r="G73" s="2163"/>
      <c r="H73" s="2163"/>
      <c r="I73" s="2163"/>
      <c r="J73" s="2163"/>
      <c r="K73" s="2163"/>
      <c r="L73" s="2163"/>
      <c r="M73" s="2163"/>
      <c r="N73" s="2163"/>
      <c r="O73" s="2163"/>
      <c r="P73" s="2163"/>
      <c r="Q73" s="2163"/>
      <c r="R73" s="2163"/>
      <c r="S73" s="2163"/>
      <c r="T73" s="2163"/>
      <c r="U73" s="2163"/>
      <c r="V73" s="2163"/>
      <c r="W73" s="2163"/>
      <c r="X73" s="2163"/>
      <c r="Y73" s="2163"/>
      <c r="Z73" s="2163"/>
      <c r="AA73" s="2163"/>
      <c r="AB73" s="2163"/>
      <c r="AC73" s="2164"/>
      <c r="AD73" s="2186" t="str">
        <f>入力シート!AU401</f>
        <v xml:space="preserve"> </v>
      </c>
      <c r="AE73" s="2187"/>
      <c r="AF73" s="392"/>
      <c r="AG73" s="2157"/>
      <c r="AH73" s="2158"/>
      <c r="AI73" s="2146"/>
      <c r="AJ73" s="2147"/>
      <c r="AK73" s="2146"/>
      <c r="AL73" s="2147"/>
      <c r="AM73" s="2146"/>
      <c r="AN73" s="2148"/>
      <c r="AO73" s="2152"/>
      <c r="AP73" s="2153"/>
      <c r="AQ73" s="2153"/>
      <c r="AR73" s="2153"/>
      <c r="AS73" s="2153"/>
      <c r="AT73" s="2153"/>
      <c r="AU73" s="2153"/>
      <c r="AV73" s="2153"/>
      <c r="AW73" s="2153"/>
      <c r="AX73" s="2153"/>
      <c r="AY73" s="2153"/>
      <c r="AZ73" s="2153"/>
      <c r="BA73" s="2154"/>
      <c r="BB73" s="2171"/>
      <c r="BC73" s="2172"/>
      <c r="BD73" s="2172"/>
      <c r="BE73" s="2172"/>
      <c r="BF73" s="2172"/>
      <c r="BG73" s="2173"/>
      <c r="BH73" s="2167"/>
    </row>
    <row r="74" spans="1:60" ht="21.75" customHeight="1" thickTop="1" thickBot="1">
      <c r="A74" s="390"/>
      <c r="B74" s="2182" t="s">
        <v>1379</v>
      </c>
      <c r="C74" s="2183"/>
      <c r="D74" s="2176" t="s">
        <v>1391</v>
      </c>
      <c r="E74" s="2176"/>
      <c r="F74" s="2176"/>
      <c r="G74" s="2176"/>
      <c r="H74" s="2176"/>
      <c r="I74" s="2176"/>
      <c r="J74" s="2176"/>
      <c r="K74" s="2176"/>
      <c r="L74" s="2176"/>
      <c r="M74" s="2176"/>
      <c r="N74" s="2176"/>
      <c r="O74" s="2176"/>
      <c r="P74" s="2176"/>
      <c r="Q74" s="2176"/>
      <c r="R74" s="2176"/>
      <c r="S74" s="2176"/>
      <c r="T74" s="2176"/>
      <c r="U74" s="2176"/>
      <c r="V74" s="2176"/>
      <c r="W74" s="2176"/>
      <c r="X74" s="2176"/>
      <c r="Y74" s="2176"/>
      <c r="Z74" s="2176"/>
      <c r="AA74" s="2176"/>
      <c r="AB74" s="2176"/>
      <c r="AC74" s="2177"/>
      <c r="AD74" s="2188"/>
      <c r="AE74" s="2189"/>
      <c r="AF74" s="392"/>
      <c r="AG74" s="2155" t="str">
        <f ca="1">MID(TEXT(INDIRECT(ADDRESS(ROW(入力シート!$AU$518)+ROW($A64)/2,COLUMN($AU596),,,"入力シート")),"0000"),COLUMN(B$1)/2,1)</f>
        <v/>
      </c>
      <c r="AH74" s="2156"/>
      <c r="AI74" s="2146" t="str">
        <f ca="1">MID(TEXT(INDIRECT(ADDRESS(ROW(入力シート!$AU$518)+ROW($A64)/2,COLUMN($AU596),,,"入力シート")),"0000"),COLUMN(D$1)/2,1)</f>
        <v/>
      </c>
      <c r="AJ74" s="2147"/>
      <c r="AK74" s="2146" t="str">
        <f ca="1">MID(TEXT(INDIRECT(ADDRESS(ROW(入力シート!$AU$518)+ROW($A64)/2,COLUMN($AU596),,,"入力シート")),"0000"),COLUMN(F$1)/2,1)</f>
        <v/>
      </c>
      <c r="AL74" s="2147"/>
      <c r="AM74" s="2146" t="str">
        <f ca="1">MID(TEXT(INDIRECT(ADDRESS(ROW(入力シート!$AU$518)+ROW($A64)/2,COLUMN($AU596),,,"入力シート")),"0000"),COLUMN(H$1)/2,1)</f>
        <v/>
      </c>
      <c r="AN74" s="2148"/>
      <c r="AO74" s="2152" t="str">
        <f ca="1">IFERROR(VLOOKUP(INDIRECT("入力シート!$AU"&amp;ROW(入力シート!$AU$518)+ROW($A64)/2),入力シート!$AX$232:$AY$362,2,0),"")</f>
        <v/>
      </c>
      <c r="AP74" s="2153"/>
      <c r="AQ74" s="2153"/>
      <c r="AR74" s="2153"/>
      <c r="AS74" s="2153"/>
      <c r="AT74" s="2153"/>
      <c r="AU74" s="2153"/>
      <c r="AV74" s="2153"/>
      <c r="AW74" s="2153"/>
      <c r="AX74" s="2153"/>
      <c r="AY74" s="2153"/>
      <c r="AZ74" s="2153"/>
      <c r="BA74" s="2154"/>
      <c r="BB74" s="2168" t="str">
        <f ca="1">IFERROR(VLOOKUP(INDIRECT("入力シート!$AT"&amp;(ROW(入力シート!AV$518)+ROW($A64)/2)),入力シート!$AU$232:$AZ$362,6,0),"")</f>
        <v/>
      </c>
      <c r="BC74" s="2169"/>
      <c r="BD74" s="2169"/>
      <c r="BE74" s="2169"/>
      <c r="BF74" s="2169"/>
      <c r="BG74" s="2170"/>
      <c r="BH74" s="2167"/>
    </row>
    <row r="75" spans="1:60" ht="20.100000000000001" customHeight="1" thickTop="1" thickBot="1">
      <c r="A75" s="390"/>
      <c r="B75" s="492"/>
      <c r="C75" s="649"/>
      <c r="D75" s="2176"/>
      <c r="E75" s="2176"/>
      <c r="F75" s="2176"/>
      <c r="G75" s="2176"/>
      <c r="H75" s="2176"/>
      <c r="I75" s="2176"/>
      <c r="J75" s="2176"/>
      <c r="K75" s="2176"/>
      <c r="L75" s="2176"/>
      <c r="M75" s="2176"/>
      <c r="N75" s="2176"/>
      <c r="O75" s="2176"/>
      <c r="P75" s="2176"/>
      <c r="Q75" s="2176"/>
      <c r="R75" s="2176"/>
      <c r="S75" s="2176"/>
      <c r="T75" s="2176"/>
      <c r="U75" s="2176"/>
      <c r="V75" s="2176"/>
      <c r="W75" s="2176"/>
      <c r="X75" s="2176"/>
      <c r="Y75" s="2176"/>
      <c r="Z75" s="2176"/>
      <c r="AA75" s="2176"/>
      <c r="AB75" s="2176"/>
      <c r="AC75" s="2177"/>
      <c r="AD75" s="2188"/>
      <c r="AE75" s="2189"/>
      <c r="AF75" s="390"/>
      <c r="AG75" s="2157"/>
      <c r="AH75" s="2158"/>
      <c r="AI75" s="2146"/>
      <c r="AJ75" s="2147"/>
      <c r="AK75" s="2146"/>
      <c r="AL75" s="2147"/>
      <c r="AM75" s="2146"/>
      <c r="AN75" s="2148"/>
      <c r="AO75" s="2152"/>
      <c r="AP75" s="2153"/>
      <c r="AQ75" s="2153"/>
      <c r="AR75" s="2153"/>
      <c r="AS75" s="2153"/>
      <c r="AT75" s="2153"/>
      <c r="AU75" s="2153"/>
      <c r="AV75" s="2153"/>
      <c r="AW75" s="2153"/>
      <c r="AX75" s="2153"/>
      <c r="AY75" s="2153"/>
      <c r="AZ75" s="2153"/>
      <c r="BA75" s="2154"/>
      <c r="BB75" s="2171"/>
      <c r="BC75" s="2172"/>
      <c r="BD75" s="2172"/>
      <c r="BE75" s="2172"/>
      <c r="BF75" s="2172"/>
      <c r="BG75" s="2173"/>
      <c r="BH75" s="2167"/>
    </row>
    <row r="76" spans="1:60" ht="20.100000000000001" customHeight="1" thickTop="1" thickBot="1">
      <c r="A76" s="390"/>
      <c r="B76" s="492"/>
      <c r="C76" s="649"/>
      <c r="D76" s="2176"/>
      <c r="E76" s="2176"/>
      <c r="F76" s="2176"/>
      <c r="G76" s="2176"/>
      <c r="H76" s="2176"/>
      <c r="I76" s="2176"/>
      <c r="J76" s="2176"/>
      <c r="K76" s="2176"/>
      <c r="L76" s="2176"/>
      <c r="M76" s="2176"/>
      <c r="N76" s="2176"/>
      <c r="O76" s="2176"/>
      <c r="P76" s="2176"/>
      <c r="Q76" s="2176"/>
      <c r="R76" s="2176"/>
      <c r="S76" s="2176"/>
      <c r="T76" s="2176"/>
      <c r="U76" s="2176"/>
      <c r="V76" s="2176"/>
      <c r="W76" s="2176"/>
      <c r="X76" s="2176"/>
      <c r="Y76" s="2176"/>
      <c r="Z76" s="2176"/>
      <c r="AA76" s="2176"/>
      <c r="AB76" s="2176"/>
      <c r="AC76" s="2177"/>
      <c r="AD76" s="2188"/>
      <c r="AE76" s="2189"/>
      <c r="AF76" s="390"/>
      <c r="AG76" s="2155" t="str">
        <f ca="1">MID(TEXT(INDIRECT(ADDRESS(ROW(入力シート!$AU$518)+ROW($A66)/2,COLUMN($AU598),,,"入力シート")),"0000"),COLUMN(B$1)/2,1)</f>
        <v/>
      </c>
      <c r="AH76" s="2156"/>
      <c r="AI76" s="2146" t="str">
        <f ca="1">MID(TEXT(INDIRECT(ADDRESS(ROW(入力シート!$AU$518)+ROW($A66)/2,COLUMN($AU598),,,"入力シート")),"0000"),COLUMN(D$1)/2,1)</f>
        <v/>
      </c>
      <c r="AJ76" s="2147"/>
      <c r="AK76" s="2146" t="str">
        <f ca="1">MID(TEXT(INDIRECT(ADDRESS(ROW(入力シート!$AU$518)+ROW($A66)/2,COLUMN($AU598),,,"入力シート")),"0000"),COLUMN(F$1)/2,1)</f>
        <v/>
      </c>
      <c r="AL76" s="2147"/>
      <c r="AM76" s="2146" t="str">
        <f ca="1">MID(TEXT(INDIRECT(ADDRESS(ROW(入力シート!$AU$518)+ROW($A66)/2,COLUMN($AU598),,,"入力シート")),"0000"),COLUMN(H$1)/2,1)</f>
        <v/>
      </c>
      <c r="AN76" s="2148"/>
      <c r="AO76" s="2152" t="str">
        <f ca="1">IFERROR(VLOOKUP(INDIRECT("入力シート!$AU"&amp;ROW(入力シート!$AU$518)+ROW($A66)/2),入力シート!$AX$232:$AY$362,2,0),"")</f>
        <v/>
      </c>
      <c r="AP76" s="2153"/>
      <c r="AQ76" s="2153"/>
      <c r="AR76" s="2153"/>
      <c r="AS76" s="2153"/>
      <c r="AT76" s="2153"/>
      <c r="AU76" s="2153"/>
      <c r="AV76" s="2153"/>
      <c r="AW76" s="2153"/>
      <c r="AX76" s="2153"/>
      <c r="AY76" s="2153"/>
      <c r="AZ76" s="2153"/>
      <c r="BA76" s="2154"/>
      <c r="BB76" s="2168" t="str">
        <f ca="1">IFERROR(VLOOKUP(INDIRECT("入力シート!$AT"&amp;(ROW(入力シート!AV$518)+ROW($A66)/2)),入力シート!$AU$232:$AZ$362,6,0),"")</f>
        <v/>
      </c>
      <c r="BC76" s="2169"/>
      <c r="BD76" s="2169"/>
      <c r="BE76" s="2169"/>
      <c r="BF76" s="2169"/>
      <c r="BG76" s="2170"/>
      <c r="BH76" s="2167"/>
    </row>
    <row r="77" spans="1:60" ht="19.899999999999999" customHeight="1" thickTop="1" thickBot="1">
      <c r="A77" s="390"/>
      <c r="B77" s="2182" t="s">
        <v>1380</v>
      </c>
      <c r="C77" s="2183"/>
      <c r="D77" s="2176" t="s">
        <v>1392</v>
      </c>
      <c r="E77" s="2176"/>
      <c r="F77" s="2176"/>
      <c r="G77" s="2176"/>
      <c r="H77" s="2176"/>
      <c r="I77" s="2176"/>
      <c r="J77" s="2176"/>
      <c r="K77" s="2176"/>
      <c r="L77" s="2176"/>
      <c r="M77" s="2176"/>
      <c r="N77" s="2176"/>
      <c r="O77" s="2176"/>
      <c r="P77" s="2176"/>
      <c r="Q77" s="2176"/>
      <c r="R77" s="2176"/>
      <c r="S77" s="2176"/>
      <c r="T77" s="2176"/>
      <c r="U77" s="2176"/>
      <c r="V77" s="2176"/>
      <c r="W77" s="2176"/>
      <c r="X77" s="2176"/>
      <c r="Y77" s="2176"/>
      <c r="Z77" s="2176"/>
      <c r="AA77" s="2176"/>
      <c r="AB77" s="2176"/>
      <c r="AC77" s="2177"/>
      <c r="AD77" s="2188"/>
      <c r="AE77" s="2189"/>
      <c r="AF77" s="390"/>
      <c r="AG77" s="2157"/>
      <c r="AH77" s="2158"/>
      <c r="AI77" s="2146"/>
      <c r="AJ77" s="2147"/>
      <c r="AK77" s="2146"/>
      <c r="AL77" s="2147"/>
      <c r="AM77" s="2146"/>
      <c r="AN77" s="2148"/>
      <c r="AO77" s="2152"/>
      <c r="AP77" s="2153"/>
      <c r="AQ77" s="2153"/>
      <c r="AR77" s="2153"/>
      <c r="AS77" s="2153"/>
      <c r="AT77" s="2153"/>
      <c r="AU77" s="2153"/>
      <c r="AV77" s="2153"/>
      <c r="AW77" s="2153"/>
      <c r="AX77" s="2153"/>
      <c r="AY77" s="2153"/>
      <c r="AZ77" s="2153"/>
      <c r="BA77" s="2154"/>
      <c r="BB77" s="2171"/>
      <c r="BC77" s="2172"/>
      <c r="BD77" s="2172"/>
      <c r="BE77" s="2172"/>
      <c r="BF77" s="2172"/>
      <c r="BG77" s="2173"/>
      <c r="BH77" s="2167"/>
    </row>
    <row r="78" spans="1:60" ht="19.899999999999999" customHeight="1" thickTop="1" thickBot="1">
      <c r="A78" s="390"/>
      <c r="B78" s="2184"/>
      <c r="C78" s="2185"/>
      <c r="D78" s="2180"/>
      <c r="E78" s="2180"/>
      <c r="F78" s="2180"/>
      <c r="G78" s="2180"/>
      <c r="H78" s="2180"/>
      <c r="I78" s="2180"/>
      <c r="J78" s="2180"/>
      <c r="K78" s="2180"/>
      <c r="L78" s="2180"/>
      <c r="M78" s="2180"/>
      <c r="N78" s="2180"/>
      <c r="O78" s="2180"/>
      <c r="P78" s="2180"/>
      <c r="Q78" s="2180"/>
      <c r="R78" s="2180"/>
      <c r="S78" s="2180"/>
      <c r="T78" s="2180"/>
      <c r="U78" s="2180"/>
      <c r="V78" s="2180"/>
      <c r="W78" s="2180"/>
      <c r="X78" s="2180"/>
      <c r="Y78" s="2180"/>
      <c r="Z78" s="2180"/>
      <c r="AA78" s="2180"/>
      <c r="AB78" s="2180"/>
      <c r="AC78" s="2181"/>
      <c r="AD78" s="2190"/>
      <c r="AE78" s="2191"/>
      <c r="AF78" s="390"/>
      <c r="AG78" s="2155" t="str">
        <f ca="1">MID(TEXT(INDIRECT(ADDRESS(ROW(入力シート!$AU$518)+ROW($A68)/2,COLUMN($AU600),,,"入力シート")),"0000"),COLUMN(B$1)/2,1)</f>
        <v/>
      </c>
      <c r="AH78" s="2156"/>
      <c r="AI78" s="2146" t="str">
        <f ca="1">MID(TEXT(INDIRECT(ADDRESS(ROW(入力シート!$AU$518)+ROW($A68)/2,COLUMN($AU600),,,"入力シート")),"0000"),COLUMN(D$1)/2,1)</f>
        <v/>
      </c>
      <c r="AJ78" s="2147"/>
      <c r="AK78" s="2146" t="str">
        <f ca="1">MID(TEXT(INDIRECT(ADDRESS(ROW(入力シート!$AU$518)+ROW($A68)/2,COLUMN($AU600),,,"入力シート")),"0000"),COLUMN(F$1)/2,1)</f>
        <v/>
      </c>
      <c r="AL78" s="2147"/>
      <c r="AM78" s="2146" t="str">
        <f ca="1">MID(TEXT(INDIRECT(ADDRESS(ROW(入力シート!$AU$518)+ROW($A68)/2,COLUMN($AU600),,,"入力シート")),"0000"),COLUMN(H$1)/2,1)</f>
        <v/>
      </c>
      <c r="AN78" s="2148"/>
      <c r="AO78" s="2152" t="str">
        <f ca="1">IFERROR(VLOOKUP(INDIRECT("入力シート!$AU"&amp;ROW(入力シート!$AU$518)+ROW($A68)/2),入力シート!$AX$232:$AY$362,2,0),"")</f>
        <v/>
      </c>
      <c r="AP78" s="2153"/>
      <c r="AQ78" s="2153"/>
      <c r="AR78" s="2153"/>
      <c r="AS78" s="2153"/>
      <c r="AT78" s="2153"/>
      <c r="AU78" s="2153"/>
      <c r="AV78" s="2153"/>
      <c r="AW78" s="2153"/>
      <c r="AX78" s="2153"/>
      <c r="AY78" s="2153"/>
      <c r="AZ78" s="2153"/>
      <c r="BA78" s="2154"/>
      <c r="BB78" s="2168" t="str">
        <f ca="1">IFERROR(VLOOKUP(INDIRECT("入力シート!$AT"&amp;(ROW(入力シート!AV$518)+ROW($A68)/2)),入力シート!$AU$232:$AZ$362,6,0),"")</f>
        <v/>
      </c>
      <c r="BC78" s="2169"/>
      <c r="BD78" s="2169"/>
      <c r="BE78" s="2169"/>
      <c r="BF78" s="2169"/>
      <c r="BG78" s="2170"/>
      <c r="BH78" s="2167"/>
    </row>
    <row r="79" spans="1:60" ht="19.899999999999999" customHeight="1" thickTop="1" thickBot="1">
      <c r="A79" s="304"/>
      <c r="AD79" s="386"/>
      <c r="AE79" s="386"/>
      <c r="AF79" s="390"/>
      <c r="AG79" s="2157"/>
      <c r="AH79" s="2158"/>
      <c r="AI79" s="2146"/>
      <c r="AJ79" s="2147"/>
      <c r="AK79" s="2146"/>
      <c r="AL79" s="2147"/>
      <c r="AM79" s="2146"/>
      <c r="AN79" s="2148"/>
      <c r="AO79" s="2152"/>
      <c r="AP79" s="2153"/>
      <c r="AQ79" s="2153"/>
      <c r="AR79" s="2153"/>
      <c r="AS79" s="2153"/>
      <c r="AT79" s="2153"/>
      <c r="AU79" s="2153"/>
      <c r="AV79" s="2153"/>
      <c r="AW79" s="2153"/>
      <c r="AX79" s="2153"/>
      <c r="AY79" s="2153"/>
      <c r="AZ79" s="2153"/>
      <c r="BA79" s="2154"/>
      <c r="BB79" s="2171"/>
      <c r="BC79" s="2172"/>
      <c r="BD79" s="2172"/>
      <c r="BE79" s="2172"/>
      <c r="BF79" s="2172"/>
      <c r="BG79" s="2173"/>
      <c r="BH79" s="2167"/>
    </row>
    <row r="80" spans="1:60" ht="19.899999999999999" customHeight="1" thickTop="1">
      <c r="B80" s="2149" t="s">
        <v>1223</v>
      </c>
      <c r="C80" s="2150"/>
      <c r="D80" s="2150"/>
      <c r="E80" s="2150"/>
      <c r="F80" s="2150"/>
      <c r="G80" s="2150"/>
      <c r="H80" s="2150"/>
      <c r="I80" s="2150"/>
      <c r="J80" s="2150"/>
      <c r="K80" s="2150"/>
      <c r="L80" s="2150"/>
      <c r="M80" s="2150"/>
      <c r="N80" s="2150"/>
      <c r="O80" s="2150"/>
      <c r="P80" s="2150"/>
      <c r="Q80" s="2150"/>
      <c r="R80" s="2150"/>
      <c r="S80" s="2150"/>
      <c r="T80" s="2150"/>
      <c r="U80" s="2150"/>
      <c r="V80" s="2150"/>
      <c r="W80" s="2150"/>
      <c r="X80" s="2150"/>
      <c r="Y80" s="2150"/>
      <c r="Z80" s="2150"/>
      <c r="AA80" s="2150"/>
      <c r="AB80" s="2150"/>
      <c r="AC80" s="2150"/>
      <c r="AD80" s="2150"/>
      <c r="AE80" s="2151"/>
      <c r="AF80" s="390"/>
      <c r="AG80" s="2314" t="s">
        <v>1226</v>
      </c>
      <c r="AH80" s="2315"/>
      <c r="AI80" s="2315"/>
      <c r="AJ80" s="2315"/>
      <c r="AK80" s="2315"/>
      <c r="AL80" s="2315"/>
      <c r="AM80" s="2315"/>
      <c r="AN80" s="2315"/>
      <c r="AO80" s="2315"/>
      <c r="AP80" s="2315"/>
      <c r="AQ80" s="2315"/>
      <c r="AR80" s="2315"/>
      <c r="AS80" s="2315"/>
      <c r="AT80" s="2315"/>
      <c r="AU80" s="2315"/>
      <c r="AV80" s="2315"/>
      <c r="AW80" s="2315"/>
      <c r="AX80" s="2315"/>
      <c r="AY80" s="2315"/>
      <c r="AZ80" s="2315"/>
      <c r="BA80" s="2315"/>
      <c r="BB80" s="2315"/>
      <c r="BC80" s="2315"/>
      <c r="BD80" s="2315"/>
      <c r="BE80" s="2315"/>
      <c r="BF80" s="2315"/>
      <c r="BG80" s="2315"/>
      <c r="BH80" s="2315"/>
    </row>
    <row r="81" spans="1:60" ht="19.899999999999999" customHeight="1" thickBot="1">
      <c r="B81" s="2149"/>
      <c r="C81" s="2150"/>
      <c r="D81" s="2150"/>
      <c r="E81" s="2150"/>
      <c r="F81" s="2150"/>
      <c r="G81" s="2150"/>
      <c r="H81" s="2150"/>
      <c r="I81" s="2150"/>
      <c r="J81" s="2150"/>
      <c r="K81" s="2150"/>
      <c r="L81" s="2150"/>
      <c r="M81" s="2150"/>
      <c r="N81" s="2150"/>
      <c r="O81" s="2150"/>
      <c r="P81" s="2150"/>
      <c r="Q81" s="2150"/>
      <c r="R81" s="2150"/>
      <c r="S81" s="2150"/>
      <c r="T81" s="2150"/>
      <c r="U81" s="2150"/>
      <c r="V81" s="2150"/>
      <c r="W81" s="2150"/>
      <c r="X81" s="2150"/>
      <c r="Y81" s="2150"/>
      <c r="Z81" s="2150"/>
      <c r="AA81" s="2150"/>
      <c r="AB81" s="2150"/>
      <c r="AC81" s="2150"/>
      <c r="AD81" s="2150"/>
      <c r="AE81" s="2151"/>
      <c r="AF81" s="393"/>
      <c r="AG81" s="2314"/>
      <c r="AH81" s="2315"/>
      <c r="AI81" s="2315"/>
      <c r="AJ81" s="2315"/>
      <c r="AK81" s="2315"/>
      <c r="AL81" s="2315"/>
      <c r="AM81" s="2315"/>
      <c r="AN81" s="2315"/>
      <c r="AO81" s="2315"/>
      <c r="AP81" s="2315"/>
      <c r="AQ81" s="2315"/>
      <c r="AR81" s="2315"/>
      <c r="AS81" s="2315"/>
      <c r="AT81" s="2315"/>
      <c r="AU81" s="2315"/>
      <c r="AV81" s="2315"/>
      <c r="AW81" s="2315"/>
      <c r="AX81" s="2315"/>
      <c r="AY81" s="2315"/>
      <c r="AZ81" s="2315"/>
      <c r="BA81" s="2315"/>
      <c r="BB81" s="2315"/>
      <c r="BC81" s="2315"/>
      <c r="BD81" s="2315"/>
      <c r="BE81" s="2315"/>
      <c r="BF81" s="2315"/>
      <c r="BG81" s="2315"/>
      <c r="BH81" s="2315"/>
    </row>
    <row r="82" spans="1:60" ht="19.899999999999999" customHeight="1" thickTop="1">
      <c r="B82" s="2162" t="s">
        <v>1378</v>
      </c>
      <c r="C82" s="2163"/>
      <c r="D82" s="2163"/>
      <c r="E82" s="2163"/>
      <c r="F82" s="2163"/>
      <c r="G82" s="2163"/>
      <c r="H82" s="2163"/>
      <c r="I82" s="2163"/>
      <c r="J82" s="2163"/>
      <c r="K82" s="2163"/>
      <c r="L82" s="2163"/>
      <c r="M82" s="2163"/>
      <c r="N82" s="2163"/>
      <c r="O82" s="2163"/>
      <c r="P82" s="2163"/>
      <c r="Q82" s="2163"/>
      <c r="R82" s="2163"/>
      <c r="S82" s="2163"/>
      <c r="T82" s="2163"/>
      <c r="U82" s="2163"/>
      <c r="V82" s="2163"/>
      <c r="W82" s="2163"/>
      <c r="X82" s="2163"/>
      <c r="Y82" s="2163"/>
      <c r="Z82" s="2163"/>
      <c r="AA82" s="2163"/>
      <c r="AB82" s="2163"/>
      <c r="AC82" s="2164"/>
      <c r="AD82" s="2186" t="str">
        <f>入力シート!AU408</f>
        <v xml:space="preserve"> </v>
      </c>
      <c r="AE82" s="2187"/>
      <c r="AF82" s="393"/>
      <c r="AG82" s="2318" t="s">
        <v>1227</v>
      </c>
      <c r="AH82" s="2319"/>
      <c r="AI82" s="2319"/>
      <c r="AJ82" s="2319"/>
      <c r="AK82" s="2319"/>
      <c r="AL82" s="2319"/>
      <c r="AM82" s="2319"/>
      <c r="AN82" s="2319"/>
      <c r="AO82" s="2319"/>
      <c r="AP82" s="2319"/>
      <c r="AQ82" s="2319"/>
      <c r="AR82" s="2319"/>
      <c r="AS82" s="2324" t="str">
        <f>入力シート!AU571</f>
        <v/>
      </c>
      <c r="AT82" s="2324"/>
      <c r="AU82" s="2324"/>
      <c r="AV82" s="2324"/>
      <c r="AW82" s="2324"/>
      <c r="AX82" s="2324"/>
      <c r="AY82" s="2324"/>
      <c r="AZ82" s="2324"/>
      <c r="BA82" s="2324"/>
      <c r="BB82" s="2324"/>
      <c r="BC82" s="2324"/>
      <c r="BD82" s="2324"/>
      <c r="BE82" s="2324"/>
      <c r="BF82" s="2324"/>
      <c r="BG82" s="2324"/>
      <c r="BH82" s="2324"/>
    </row>
    <row r="83" spans="1:60" ht="19.899999999999999" customHeight="1">
      <c r="B83" s="492"/>
      <c r="C83" s="2178" t="s">
        <v>488</v>
      </c>
      <c r="D83" s="2178"/>
      <c r="E83" s="2316" t="s">
        <v>1286</v>
      </c>
      <c r="F83" s="2316"/>
      <c r="G83" s="2316"/>
      <c r="H83" s="2316"/>
      <c r="I83" s="2316"/>
      <c r="J83" s="2316"/>
      <c r="K83" s="2316"/>
      <c r="L83" s="2316"/>
      <c r="M83" s="2316"/>
      <c r="N83" s="2316"/>
      <c r="O83" s="2316"/>
      <c r="P83" s="2316"/>
      <c r="Q83" s="2316"/>
      <c r="R83" s="2316"/>
      <c r="S83" s="2316"/>
      <c r="T83" s="2316"/>
      <c r="U83" s="2316"/>
      <c r="V83" s="2316"/>
      <c r="W83" s="2316"/>
      <c r="X83" s="2316"/>
      <c r="Y83" s="2316"/>
      <c r="Z83" s="2316"/>
      <c r="AA83" s="2316"/>
      <c r="AB83" s="2316"/>
      <c r="AC83" s="2317"/>
      <c r="AD83" s="2188"/>
      <c r="AE83" s="2189"/>
      <c r="AF83" s="393"/>
      <c r="AG83" s="2320"/>
      <c r="AH83" s="2321"/>
      <c r="AI83" s="2321"/>
      <c r="AJ83" s="2321"/>
      <c r="AK83" s="2321"/>
      <c r="AL83" s="2321"/>
      <c r="AM83" s="2321"/>
      <c r="AN83" s="2321"/>
      <c r="AO83" s="2321"/>
      <c r="AP83" s="2321"/>
      <c r="AQ83" s="2321"/>
      <c r="AR83" s="2321"/>
      <c r="AS83" s="2325"/>
      <c r="AT83" s="2325"/>
      <c r="AU83" s="2325"/>
      <c r="AV83" s="2325"/>
      <c r="AW83" s="2325"/>
      <c r="AX83" s="2325"/>
      <c r="AY83" s="2325"/>
      <c r="AZ83" s="2325"/>
      <c r="BA83" s="2325"/>
      <c r="BB83" s="2325"/>
      <c r="BC83" s="2325"/>
      <c r="BD83" s="2325"/>
      <c r="BE83" s="2325"/>
      <c r="BF83" s="2325"/>
      <c r="BG83" s="2325"/>
      <c r="BH83" s="2325"/>
    </row>
    <row r="84" spans="1:60" ht="19.899999999999999" customHeight="1">
      <c r="A84" s="393"/>
      <c r="B84" s="490"/>
      <c r="C84" s="2178" t="s">
        <v>490</v>
      </c>
      <c r="D84" s="2178"/>
      <c r="E84" s="2316" t="s">
        <v>1287</v>
      </c>
      <c r="F84" s="2316"/>
      <c r="G84" s="2316"/>
      <c r="H84" s="2316"/>
      <c r="I84" s="2316"/>
      <c r="J84" s="2316"/>
      <c r="K84" s="2316"/>
      <c r="L84" s="2316"/>
      <c r="M84" s="2316"/>
      <c r="N84" s="2316"/>
      <c r="O84" s="2316"/>
      <c r="P84" s="2316"/>
      <c r="Q84" s="2316"/>
      <c r="R84" s="2316"/>
      <c r="S84" s="2316"/>
      <c r="T84" s="2316"/>
      <c r="U84" s="2316"/>
      <c r="V84" s="2316"/>
      <c r="W84" s="2316"/>
      <c r="X84" s="2316"/>
      <c r="Y84" s="2316"/>
      <c r="Z84" s="2316"/>
      <c r="AA84" s="2316"/>
      <c r="AB84" s="2316"/>
      <c r="AC84" s="2317"/>
      <c r="AD84" s="2188"/>
      <c r="AE84" s="2189"/>
      <c r="AG84" s="2320"/>
      <c r="AH84" s="2321"/>
      <c r="AI84" s="2321"/>
      <c r="AJ84" s="2321"/>
      <c r="AK84" s="2321"/>
      <c r="AL84" s="2321"/>
      <c r="AM84" s="2321"/>
      <c r="AN84" s="2321"/>
      <c r="AO84" s="2321"/>
      <c r="AP84" s="2321"/>
      <c r="AQ84" s="2321"/>
      <c r="AR84" s="2321"/>
      <c r="AS84" s="2325"/>
      <c r="AT84" s="2325"/>
      <c r="AU84" s="2325"/>
      <c r="AV84" s="2325"/>
      <c r="AW84" s="2325"/>
      <c r="AX84" s="2325"/>
      <c r="AY84" s="2325"/>
      <c r="AZ84" s="2325"/>
      <c r="BA84" s="2325"/>
      <c r="BB84" s="2325"/>
      <c r="BC84" s="2325"/>
      <c r="BD84" s="2325"/>
      <c r="BE84" s="2325"/>
      <c r="BF84" s="2325"/>
      <c r="BG84" s="2325"/>
      <c r="BH84" s="2325"/>
    </row>
    <row r="85" spans="1:60" ht="19.899999999999999" customHeight="1">
      <c r="A85" s="393"/>
      <c r="B85" s="554"/>
      <c r="C85" s="2178" t="s">
        <v>1224</v>
      </c>
      <c r="D85" s="2178"/>
      <c r="E85" s="2316" t="s">
        <v>1288</v>
      </c>
      <c r="F85" s="2316"/>
      <c r="G85" s="2316"/>
      <c r="H85" s="2316"/>
      <c r="I85" s="2316"/>
      <c r="J85" s="2316"/>
      <c r="K85" s="2316"/>
      <c r="L85" s="2316"/>
      <c r="M85" s="2316"/>
      <c r="N85" s="2316"/>
      <c r="O85" s="2316"/>
      <c r="P85" s="2316"/>
      <c r="Q85" s="2316"/>
      <c r="R85" s="2316"/>
      <c r="S85" s="2316"/>
      <c r="T85" s="2316"/>
      <c r="U85" s="2316"/>
      <c r="V85" s="2316"/>
      <c r="W85" s="2316"/>
      <c r="X85" s="2316"/>
      <c r="Y85" s="2316"/>
      <c r="Z85" s="2316"/>
      <c r="AA85" s="2316"/>
      <c r="AB85" s="2316"/>
      <c r="AC85" s="2317"/>
      <c r="AD85" s="2188"/>
      <c r="AE85" s="2189"/>
      <c r="AG85" s="2320"/>
      <c r="AH85" s="2321"/>
      <c r="AI85" s="2321"/>
      <c r="AJ85" s="2321"/>
      <c r="AK85" s="2321"/>
      <c r="AL85" s="2321"/>
      <c r="AM85" s="2321"/>
      <c r="AN85" s="2321"/>
      <c r="AO85" s="2321"/>
      <c r="AP85" s="2321"/>
      <c r="AQ85" s="2321"/>
      <c r="AR85" s="2321"/>
      <c r="AS85" s="2325"/>
      <c r="AT85" s="2325"/>
      <c r="AU85" s="2325"/>
      <c r="AV85" s="2325"/>
      <c r="AW85" s="2325"/>
      <c r="AX85" s="2325"/>
      <c r="AY85" s="2325"/>
      <c r="AZ85" s="2325"/>
      <c r="BA85" s="2325"/>
      <c r="BB85" s="2325"/>
      <c r="BC85" s="2325"/>
      <c r="BD85" s="2325"/>
      <c r="BE85" s="2325"/>
      <c r="BF85" s="2325"/>
      <c r="BG85" s="2325"/>
      <c r="BH85" s="2325"/>
    </row>
    <row r="86" spans="1:60" ht="18.75" customHeight="1" thickBot="1">
      <c r="A86" s="393"/>
      <c r="B86" s="652"/>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4"/>
      <c r="AD86" s="2190"/>
      <c r="AE86" s="2191"/>
      <c r="AG86" s="2322"/>
      <c r="AH86" s="2323"/>
      <c r="AI86" s="2323"/>
      <c r="AJ86" s="2323"/>
      <c r="AK86" s="2323"/>
      <c r="AL86" s="2323"/>
      <c r="AM86" s="2323"/>
      <c r="AN86" s="2323"/>
      <c r="AO86" s="2323"/>
      <c r="AP86" s="2323"/>
      <c r="AQ86" s="2323"/>
      <c r="AR86" s="2323"/>
      <c r="AS86" s="2326"/>
      <c r="AT86" s="2326"/>
      <c r="AU86" s="2326"/>
      <c r="AV86" s="2326"/>
      <c r="AW86" s="2326"/>
      <c r="AX86" s="2326"/>
      <c r="AY86" s="2326"/>
      <c r="AZ86" s="2326"/>
      <c r="BA86" s="2326"/>
      <c r="BB86" s="2326"/>
      <c r="BC86" s="2326"/>
      <c r="BD86" s="2326"/>
      <c r="BE86" s="2326"/>
      <c r="BF86" s="2326"/>
      <c r="BG86" s="2326"/>
      <c r="BH86" s="2326"/>
    </row>
    <row r="87" spans="1:60" ht="18.75" customHeight="1" thickTop="1">
      <c r="AG87" s="482"/>
      <c r="AH87" s="482"/>
      <c r="AI87" s="482"/>
      <c r="AJ87" s="482"/>
      <c r="AK87" s="482"/>
      <c r="AL87" s="482"/>
      <c r="AM87" s="482"/>
      <c r="AN87" s="482"/>
      <c r="AO87" s="482"/>
      <c r="AP87" s="482"/>
      <c r="AQ87" s="482"/>
      <c r="AR87" s="482"/>
      <c r="AS87" s="481"/>
      <c r="AT87" s="481"/>
      <c r="AU87" s="481"/>
      <c r="AV87" s="481"/>
      <c r="AW87" s="481"/>
      <c r="AX87" s="481"/>
      <c r="AY87" s="481"/>
      <c r="AZ87" s="481"/>
      <c r="BA87" s="481"/>
      <c r="BB87" s="481"/>
      <c r="BC87" s="481"/>
      <c r="BD87" s="481"/>
      <c r="BE87" s="481"/>
      <c r="BF87" s="481"/>
      <c r="BG87" s="481"/>
      <c r="BH87" s="481"/>
    </row>
    <row r="88" spans="1:60" ht="18.75" customHeight="1">
      <c r="AS88" s="2327" t="s">
        <v>15</v>
      </c>
      <c r="AT88" s="2328"/>
      <c r="AU88" s="2328"/>
      <c r="AV88" s="2328"/>
      <c r="AW88" s="2328"/>
      <c r="AX88" s="2328"/>
      <c r="AY88" s="2328"/>
      <c r="AZ88" s="2329"/>
      <c r="BA88" s="2330" t="s">
        <v>1270</v>
      </c>
      <c r="BB88" s="2331"/>
      <c r="BC88" s="2331"/>
      <c r="BD88" s="2331"/>
      <c r="BE88" s="2331"/>
      <c r="BF88" s="2331"/>
      <c r="BG88" s="2331"/>
      <c r="BH88" s="2332"/>
    </row>
    <row r="89" spans="1:60" ht="18.75" customHeight="1">
      <c r="AL89" s="532"/>
      <c r="AS89" s="2111"/>
      <c r="AT89" s="2112"/>
      <c r="AU89" s="2112"/>
      <c r="AV89" s="2112"/>
      <c r="AW89" s="2112"/>
      <c r="AX89" s="2112"/>
      <c r="AY89" s="2112"/>
      <c r="AZ89" s="2113"/>
      <c r="BA89" s="2083"/>
      <c r="BB89" s="2084"/>
      <c r="BC89" s="2084"/>
      <c r="BD89" s="2084"/>
      <c r="BE89" s="2084"/>
      <c r="BF89" s="2084"/>
      <c r="BG89" s="2084"/>
      <c r="BH89" s="2087"/>
    </row>
    <row r="90" spans="1:60" ht="18.75" customHeight="1">
      <c r="AS90" s="2114"/>
      <c r="AT90" s="2115"/>
      <c r="AU90" s="2115"/>
      <c r="AV90" s="2115"/>
      <c r="AW90" s="2115"/>
      <c r="AX90" s="2115"/>
      <c r="AY90" s="2115"/>
      <c r="AZ90" s="2116"/>
      <c r="BA90" s="2085"/>
      <c r="BB90" s="2086"/>
      <c r="BC90" s="2086"/>
      <c r="BD90" s="2086"/>
      <c r="BE90" s="2086"/>
      <c r="BF90" s="2086"/>
      <c r="BG90" s="2086"/>
      <c r="BH90" s="2088"/>
    </row>
    <row r="91" spans="1:60" ht="18.75" customHeight="1">
      <c r="AD91" s="495"/>
      <c r="AE91" s="495"/>
    </row>
    <row r="92" spans="1:60" ht="18.75" customHeight="1"/>
    <row r="93" spans="1:60" ht="18.75" customHeight="1"/>
    <row r="94" spans="1:60" ht="18.75" customHeight="1"/>
    <row r="95" spans="1:60" ht="18.75" customHeight="1"/>
    <row r="96" spans="1:60" ht="18.75" customHeight="1"/>
    <row r="97" ht="18.75" customHeight="1"/>
    <row r="98" ht="18.75" customHeight="1"/>
    <row r="99" ht="18.75" customHeight="1"/>
    <row r="100" ht="18.75" customHeight="1"/>
    <row r="101" ht="18.75" customHeight="1"/>
    <row r="102" ht="18.75" customHeight="1"/>
    <row r="103" ht="18.600000000000001"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spans="42:58" ht="18.75" customHeight="1"/>
    <row r="114" spans="42:58" ht="18.75" customHeight="1"/>
    <row r="115" spans="42:58" ht="18.75" customHeight="1"/>
    <row r="116" spans="42:58" ht="18.75" customHeight="1"/>
    <row r="117" spans="42:58" ht="18.75" customHeight="1"/>
    <row r="118" spans="42:58" ht="18.75" customHeight="1"/>
    <row r="119" spans="42:58" ht="18.75" customHeight="1"/>
    <row r="120" spans="42:58" ht="18.75" customHeight="1"/>
    <row r="121" spans="42:58" ht="18.75" customHeight="1"/>
    <row r="122" spans="42:58" ht="18.75" customHeight="1"/>
    <row r="123" spans="42:58" ht="18.75" customHeight="1"/>
    <row r="124" spans="42:58" ht="18.75" customHeight="1"/>
    <row r="125" spans="42:58" ht="18.75" customHeight="1"/>
    <row r="126" spans="42:58" ht="18.75" customHeight="1"/>
    <row r="127" spans="42:58" ht="18.75" customHeight="1"/>
    <row r="128" spans="42:58" ht="24" customHeight="1">
      <c r="AP128" s="393"/>
      <c r="AQ128" s="393"/>
      <c r="AR128" s="393"/>
      <c r="AS128" s="393"/>
      <c r="AT128" s="393"/>
      <c r="AU128" s="393"/>
      <c r="AV128" s="393"/>
      <c r="AW128" s="393"/>
      <c r="AX128" s="393"/>
      <c r="AY128" s="393"/>
      <c r="AZ128" s="393"/>
      <c r="BA128" s="393"/>
      <c r="BB128" s="393"/>
      <c r="BC128" s="393"/>
      <c r="BD128" s="393"/>
      <c r="BE128" s="393"/>
      <c r="BF128" s="393"/>
    </row>
    <row r="129" spans="42:58" ht="24" customHeight="1">
      <c r="AP129" s="393"/>
      <c r="AQ129" s="393"/>
      <c r="AR129" s="393"/>
      <c r="AS129" s="393"/>
      <c r="AT129" s="393"/>
      <c r="AU129" s="393"/>
      <c r="AV129" s="393"/>
      <c r="AW129" s="393"/>
      <c r="AX129" s="393"/>
      <c r="AY129" s="393"/>
      <c r="AZ129" s="393"/>
      <c r="BA129" s="393"/>
      <c r="BB129" s="393"/>
      <c r="BC129" s="393"/>
      <c r="BD129" s="393"/>
      <c r="BE129" s="393"/>
      <c r="BF129" s="393"/>
    </row>
    <row r="130" spans="42:58" ht="24" customHeight="1">
      <c r="AP130" s="393"/>
      <c r="AQ130" s="393"/>
      <c r="AR130" s="393"/>
      <c r="AS130" s="393"/>
      <c r="AT130" s="393"/>
      <c r="AU130" s="393"/>
      <c r="AV130" s="393"/>
      <c r="AW130" s="393"/>
      <c r="AX130" s="393"/>
      <c r="AY130" s="393"/>
      <c r="AZ130" s="393"/>
      <c r="BA130" s="393"/>
      <c r="BB130" s="393"/>
      <c r="BC130" s="393"/>
      <c r="BD130" s="393"/>
      <c r="BE130" s="393"/>
      <c r="BF130" s="393"/>
    </row>
  </sheetData>
  <sheetProtection algorithmName="SHA-512" hashValue="kIVONL44NEMulyn+G4POgtR8361rZkhL8aSeTljUAPtx7BKIGwN6UCUm7fA9uXBStSul1IdVqNykMmm2JAd5Ig==" saltValue="71lrgRnhYWnemb+MVcJdOg==" spinCount="100000" sheet="1" selectLockedCells="1" selectUnlockedCells="1"/>
  <mergeCells count="361">
    <mergeCell ref="BE89:BF90"/>
    <mergeCell ref="BG89:BH90"/>
    <mergeCell ref="E83:AC83"/>
    <mergeCell ref="E84:AC84"/>
    <mergeCell ref="E85:AC85"/>
    <mergeCell ref="AD82:AE86"/>
    <mergeCell ref="AG82:AR86"/>
    <mergeCell ref="AS82:BH86"/>
    <mergeCell ref="AS88:AZ90"/>
    <mergeCell ref="B82:AC82"/>
    <mergeCell ref="C83:D83"/>
    <mergeCell ref="C84:D84"/>
    <mergeCell ref="C85:D85"/>
    <mergeCell ref="BA88:BH88"/>
    <mergeCell ref="BA89:BB90"/>
    <mergeCell ref="BC89:BD90"/>
    <mergeCell ref="AG80:BH81"/>
    <mergeCell ref="AK70:AL71"/>
    <mergeCell ref="B80:AE81"/>
    <mergeCell ref="BH76:BH77"/>
    <mergeCell ref="B78:C78"/>
    <mergeCell ref="AO78:BA79"/>
    <mergeCell ref="BB78:BG79"/>
    <mergeCell ref="BH78:BH79"/>
    <mergeCell ref="AG78:AH79"/>
    <mergeCell ref="AI78:AJ79"/>
    <mergeCell ref="AK78:AL79"/>
    <mergeCell ref="AM78:AN79"/>
    <mergeCell ref="AO76:BA77"/>
    <mergeCell ref="BB76:BG77"/>
    <mergeCell ref="BB74:BG75"/>
    <mergeCell ref="B46:AE47"/>
    <mergeCell ref="B48:C48"/>
    <mergeCell ref="D48:H49"/>
    <mergeCell ref="I48:AC49"/>
    <mergeCell ref="AD48:AE49"/>
    <mergeCell ref="D50:H51"/>
    <mergeCell ref="I50:AC51"/>
    <mergeCell ref="AD50:AE51"/>
    <mergeCell ref="B50:C50"/>
    <mergeCell ref="AO28:BA29"/>
    <mergeCell ref="BB28:BG29"/>
    <mergeCell ref="BH28:BH29"/>
    <mergeCell ref="AG30:AH31"/>
    <mergeCell ref="AI30:AJ31"/>
    <mergeCell ref="AK30:AL31"/>
    <mergeCell ref="AM30:AN31"/>
    <mergeCell ref="AO30:BA31"/>
    <mergeCell ref="BB30:BG31"/>
    <mergeCell ref="BH30:BH31"/>
    <mergeCell ref="BB24:BG25"/>
    <mergeCell ref="BH24:BH25"/>
    <mergeCell ref="AK24:AL25"/>
    <mergeCell ref="AM24:AN25"/>
    <mergeCell ref="AO24:BA25"/>
    <mergeCell ref="AM26:AN27"/>
    <mergeCell ref="AO26:BA27"/>
    <mergeCell ref="BB26:BG27"/>
    <mergeCell ref="BH26:BH27"/>
    <mergeCell ref="M1:AV1"/>
    <mergeCell ref="B2:BH3"/>
    <mergeCell ref="B5:AE6"/>
    <mergeCell ref="AG5:BA6"/>
    <mergeCell ref="AG7:BA9"/>
    <mergeCell ref="B9:C10"/>
    <mergeCell ref="D9:E10"/>
    <mergeCell ref="F9:P10"/>
    <mergeCell ref="Q9:R10"/>
    <mergeCell ref="S9:T10"/>
    <mergeCell ref="U9:AE10"/>
    <mergeCell ref="AG10:AN11"/>
    <mergeCell ref="AO10:BA11"/>
    <mergeCell ref="B11:C12"/>
    <mergeCell ref="D11:E12"/>
    <mergeCell ref="F11:P12"/>
    <mergeCell ref="B7:AE8"/>
    <mergeCell ref="BB11:BH11"/>
    <mergeCell ref="S11:T12"/>
    <mergeCell ref="BB12:BG13"/>
    <mergeCell ref="BH12:BH13"/>
    <mergeCell ref="B13:C14"/>
    <mergeCell ref="D13:E14"/>
    <mergeCell ref="F13:P14"/>
    <mergeCell ref="Q13:R14"/>
    <mergeCell ref="S13:T14"/>
    <mergeCell ref="U13:AE14"/>
    <mergeCell ref="AG14:AH15"/>
    <mergeCell ref="U11:AE12"/>
    <mergeCell ref="AG12:AH13"/>
    <mergeCell ref="AI12:AJ13"/>
    <mergeCell ref="AK12:AL13"/>
    <mergeCell ref="AM12:AN13"/>
    <mergeCell ref="Q11:R12"/>
    <mergeCell ref="AO12:BA13"/>
    <mergeCell ref="AI14:AJ15"/>
    <mergeCell ref="AK14:AL15"/>
    <mergeCell ref="AM14:AN15"/>
    <mergeCell ref="AO14:BA15"/>
    <mergeCell ref="BB14:BG15"/>
    <mergeCell ref="BH14:BH15"/>
    <mergeCell ref="AM16:AN17"/>
    <mergeCell ref="AO16:BA17"/>
    <mergeCell ref="BB16:BG17"/>
    <mergeCell ref="BH16:BH17"/>
    <mergeCell ref="AI16:AJ17"/>
    <mergeCell ref="AK16:AL17"/>
    <mergeCell ref="B15:C16"/>
    <mergeCell ref="D15:E16"/>
    <mergeCell ref="F15:P16"/>
    <mergeCell ref="Q15:R16"/>
    <mergeCell ref="S15:T16"/>
    <mergeCell ref="U15:AE16"/>
    <mergeCell ref="AG16:AH17"/>
    <mergeCell ref="AM20:AN21"/>
    <mergeCell ref="BB18:BG19"/>
    <mergeCell ref="AI18:AJ19"/>
    <mergeCell ref="AK18:AL19"/>
    <mergeCell ref="AM18:AN19"/>
    <mergeCell ref="AO18:BA19"/>
    <mergeCell ref="B17:C18"/>
    <mergeCell ref="D17:E18"/>
    <mergeCell ref="F17:P18"/>
    <mergeCell ref="Q17:R18"/>
    <mergeCell ref="S17:T18"/>
    <mergeCell ref="AG18:AH19"/>
    <mergeCell ref="BB20:BG21"/>
    <mergeCell ref="BH20:BH21"/>
    <mergeCell ref="U17:AE18"/>
    <mergeCell ref="BH18:BH19"/>
    <mergeCell ref="AM22:AN23"/>
    <mergeCell ref="AO22:BA23"/>
    <mergeCell ref="BB22:BG23"/>
    <mergeCell ref="BH22:BH23"/>
    <mergeCell ref="B19:C20"/>
    <mergeCell ref="D19:E20"/>
    <mergeCell ref="F19:P20"/>
    <mergeCell ref="Q19:R20"/>
    <mergeCell ref="S19:T20"/>
    <mergeCell ref="U19:AE20"/>
    <mergeCell ref="AG20:AH21"/>
    <mergeCell ref="AI20:AJ21"/>
    <mergeCell ref="AK20:AL21"/>
    <mergeCell ref="B21:C22"/>
    <mergeCell ref="D21:E22"/>
    <mergeCell ref="F21:P22"/>
    <mergeCell ref="Q21:R22"/>
    <mergeCell ref="S21:T22"/>
    <mergeCell ref="U21:AE22"/>
    <mergeCell ref="AG22:AH23"/>
    <mergeCell ref="AI22:AJ23"/>
    <mergeCell ref="AK22:AL23"/>
    <mergeCell ref="AO20:BA21"/>
    <mergeCell ref="Q25:R26"/>
    <mergeCell ref="S25:T26"/>
    <mergeCell ref="U25:AE26"/>
    <mergeCell ref="AG26:AH27"/>
    <mergeCell ref="AI26:AJ27"/>
    <mergeCell ref="U23:AE24"/>
    <mergeCell ref="AG24:AH25"/>
    <mergeCell ref="AI24:AJ25"/>
    <mergeCell ref="AK26:AL27"/>
    <mergeCell ref="S23:T24"/>
    <mergeCell ref="B27:AE29"/>
    <mergeCell ref="B23:C24"/>
    <mergeCell ref="D23:E24"/>
    <mergeCell ref="F23:P24"/>
    <mergeCell ref="Q23:R24"/>
    <mergeCell ref="B25:C26"/>
    <mergeCell ref="D25:E26"/>
    <mergeCell ref="F25:P26"/>
    <mergeCell ref="AG28:AH29"/>
    <mergeCell ref="AI28:AJ29"/>
    <mergeCell ref="AK28:AL29"/>
    <mergeCell ref="AM28:AN29"/>
    <mergeCell ref="BH32:BH33"/>
    <mergeCell ref="AM34:AN35"/>
    <mergeCell ref="AO34:BA35"/>
    <mergeCell ref="BB34:BG35"/>
    <mergeCell ref="BH34:BH35"/>
    <mergeCell ref="AG32:AH33"/>
    <mergeCell ref="AI32:AJ33"/>
    <mergeCell ref="AK32:AL33"/>
    <mergeCell ref="AM32:AN33"/>
    <mergeCell ref="AO32:BA33"/>
    <mergeCell ref="B36:P38"/>
    <mergeCell ref="Q36:R38"/>
    <mergeCell ref="S36:T38"/>
    <mergeCell ref="U36:AE38"/>
    <mergeCell ref="AM36:AN37"/>
    <mergeCell ref="AO36:BA37"/>
    <mergeCell ref="B30:AE32"/>
    <mergeCell ref="BB36:BG37"/>
    <mergeCell ref="AG38:AH39"/>
    <mergeCell ref="B34:P35"/>
    <mergeCell ref="Q34:T35"/>
    <mergeCell ref="U34:AE35"/>
    <mergeCell ref="AG36:AH37"/>
    <mergeCell ref="AG34:AH35"/>
    <mergeCell ref="AI34:AJ35"/>
    <mergeCell ref="AK34:AL35"/>
    <mergeCell ref="AM38:AN39"/>
    <mergeCell ref="BB32:BG33"/>
    <mergeCell ref="BH36:BH37"/>
    <mergeCell ref="AM40:AN41"/>
    <mergeCell ref="AO40:BA41"/>
    <mergeCell ref="BB40:BG41"/>
    <mergeCell ref="BH40:BH41"/>
    <mergeCell ref="AG40:AH41"/>
    <mergeCell ref="AI38:AJ39"/>
    <mergeCell ref="AK38:AL39"/>
    <mergeCell ref="AI36:AJ37"/>
    <mergeCell ref="AK36:AL37"/>
    <mergeCell ref="AI40:AJ41"/>
    <mergeCell ref="AK40:AL41"/>
    <mergeCell ref="AO38:BA39"/>
    <mergeCell ref="AG42:AH43"/>
    <mergeCell ref="AI42:AJ43"/>
    <mergeCell ref="AK42:AL43"/>
    <mergeCell ref="AM42:AN43"/>
    <mergeCell ref="AO42:BA43"/>
    <mergeCell ref="BB42:BG43"/>
    <mergeCell ref="AI44:AJ45"/>
    <mergeCell ref="BB38:BG39"/>
    <mergeCell ref="BH38:BH39"/>
    <mergeCell ref="BH42:BH43"/>
    <mergeCell ref="AG44:AH45"/>
    <mergeCell ref="AK44:AL45"/>
    <mergeCell ref="BH50:BH51"/>
    <mergeCell ref="AG52:AH53"/>
    <mergeCell ref="AI52:AJ53"/>
    <mergeCell ref="AK52:AL53"/>
    <mergeCell ref="AM52:AN53"/>
    <mergeCell ref="AO52:BA53"/>
    <mergeCell ref="AM44:AN45"/>
    <mergeCell ref="AO44:BA45"/>
    <mergeCell ref="BB44:BG45"/>
    <mergeCell ref="BH44:BH45"/>
    <mergeCell ref="BH46:BH47"/>
    <mergeCell ref="AG48:AH49"/>
    <mergeCell ref="AI48:AJ49"/>
    <mergeCell ref="AK48:AL49"/>
    <mergeCell ref="AM48:AN49"/>
    <mergeCell ref="AO48:BA49"/>
    <mergeCell ref="BB48:BG49"/>
    <mergeCell ref="BH48:BH49"/>
    <mergeCell ref="AG46:AH47"/>
    <mergeCell ref="AI46:AJ47"/>
    <mergeCell ref="AK46:AL47"/>
    <mergeCell ref="AM46:AN47"/>
    <mergeCell ref="AO46:BA47"/>
    <mergeCell ref="BB46:BG47"/>
    <mergeCell ref="AG50:AH51"/>
    <mergeCell ref="AI50:AJ51"/>
    <mergeCell ref="AK50:AL51"/>
    <mergeCell ref="AM50:AN51"/>
    <mergeCell ref="AO50:BA51"/>
    <mergeCell ref="BB50:BG51"/>
    <mergeCell ref="AD55:AE60"/>
    <mergeCell ref="AG54:AH55"/>
    <mergeCell ref="AK54:AL55"/>
    <mergeCell ref="AM54:AN55"/>
    <mergeCell ref="AO54:BA55"/>
    <mergeCell ref="AK56:AL57"/>
    <mergeCell ref="BB54:BG55"/>
    <mergeCell ref="AG58:AH59"/>
    <mergeCell ref="AI58:AJ59"/>
    <mergeCell ref="AK58:AL59"/>
    <mergeCell ref="AM58:AN59"/>
    <mergeCell ref="BB60:BG61"/>
    <mergeCell ref="B53:AE54"/>
    <mergeCell ref="B51:C51"/>
    <mergeCell ref="AG56:AH57"/>
    <mergeCell ref="AI56:AJ57"/>
    <mergeCell ref="D56:AC57"/>
    <mergeCell ref="B58:C58"/>
    <mergeCell ref="BH54:BH55"/>
    <mergeCell ref="AI54:AJ55"/>
    <mergeCell ref="BB52:BG53"/>
    <mergeCell ref="BH52:BH53"/>
    <mergeCell ref="AM56:AN57"/>
    <mergeCell ref="AO56:BA57"/>
    <mergeCell ref="BB56:BG57"/>
    <mergeCell ref="BH56:BH57"/>
    <mergeCell ref="B74:C74"/>
    <mergeCell ref="D74:AC76"/>
    <mergeCell ref="BH60:BH61"/>
    <mergeCell ref="AG60:AH61"/>
    <mergeCell ref="AI60:AJ61"/>
    <mergeCell ref="AK60:AL61"/>
    <mergeCell ref="AM60:AN61"/>
    <mergeCell ref="AO60:BA61"/>
    <mergeCell ref="BH58:BH59"/>
    <mergeCell ref="BB58:BG59"/>
    <mergeCell ref="AO58:BA59"/>
    <mergeCell ref="BH74:BH75"/>
    <mergeCell ref="AK76:AL77"/>
    <mergeCell ref="AM76:AN77"/>
    <mergeCell ref="B55:AC55"/>
    <mergeCell ref="B56:C56"/>
    <mergeCell ref="D58:AC60"/>
    <mergeCell ref="D65:AC67"/>
    <mergeCell ref="B68:C68"/>
    <mergeCell ref="D68:AC69"/>
    <mergeCell ref="B73:AC73"/>
    <mergeCell ref="AI76:AJ77"/>
    <mergeCell ref="AG66:AH67"/>
    <mergeCell ref="AI66:AJ67"/>
    <mergeCell ref="AG64:AH65"/>
    <mergeCell ref="AI64:AJ65"/>
    <mergeCell ref="AG62:AH63"/>
    <mergeCell ref="AI62:AJ63"/>
    <mergeCell ref="AG74:AH75"/>
    <mergeCell ref="AI74:AJ75"/>
    <mergeCell ref="AG68:AH69"/>
    <mergeCell ref="B77:C77"/>
    <mergeCell ref="D77:AC78"/>
    <mergeCell ref="B69:C69"/>
    <mergeCell ref="AG76:AH77"/>
    <mergeCell ref="AD64:AE69"/>
    <mergeCell ref="AD73:AE78"/>
    <mergeCell ref="BH62:BH63"/>
    <mergeCell ref="AO72:BA73"/>
    <mergeCell ref="AM62:AN63"/>
    <mergeCell ref="AO62:BA63"/>
    <mergeCell ref="BB62:BG63"/>
    <mergeCell ref="BB68:BG69"/>
    <mergeCell ref="BH68:BH69"/>
    <mergeCell ref="AO68:BA69"/>
    <mergeCell ref="BH64:BH65"/>
    <mergeCell ref="AO66:BA67"/>
    <mergeCell ref="AO64:BA65"/>
    <mergeCell ref="BB66:BG67"/>
    <mergeCell ref="BH66:BH67"/>
    <mergeCell ref="AM68:AN69"/>
    <mergeCell ref="AM66:AN67"/>
    <mergeCell ref="BB70:BG71"/>
    <mergeCell ref="BH70:BH71"/>
    <mergeCell ref="AM70:AN71"/>
    <mergeCell ref="BB72:BG73"/>
    <mergeCell ref="BH72:BH73"/>
    <mergeCell ref="AO70:BA71"/>
    <mergeCell ref="BB64:BG65"/>
    <mergeCell ref="AK62:AL63"/>
    <mergeCell ref="AI68:AJ69"/>
    <mergeCell ref="AK68:AL69"/>
    <mergeCell ref="AK64:AL65"/>
    <mergeCell ref="AM64:AN65"/>
    <mergeCell ref="B62:AE63"/>
    <mergeCell ref="AK74:AL75"/>
    <mergeCell ref="AM74:AN75"/>
    <mergeCell ref="AO74:BA75"/>
    <mergeCell ref="AK66:AL67"/>
    <mergeCell ref="AG72:AH73"/>
    <mergeCell ref="AI72:AJ73"/>
    <mergeCell ref="AM72:AN73"/>
    <mergeCell ref="AK72:AL73"/>
    <mergeCell ref="AG70:AH71"/>
    <mergeCell ref="B71:AE72"/>
    <mergeCell ref="B64:AC64"/>
    <mergeCell ref="B65:C65"/>
    <mergeCell ref="AI70:AJ71"/>
  </mergeCells>
  <phoneticPr fontId="3"/>
  <printOptions horizontalCentered="1"/>
  <pageMargins left="0.31496062992125984" right="0.19685039370078741" top="0.35433070866141736" bottom="0" header="0.35433070866141736" footer="0"/>
  <pageSetup paperSize="9" scale="4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はじめに</vt:lpstr>
      <vt:lpstr>入力シート</vt:lpstr>
      <vt:lpstr>受付証</vt:lpstr>
      <vt:lpstr>様式１</vt:lpstr>
      <vt:lpstr>様式２</vt:lpstr>
      <vt:lpstr>様式３</vt:lpstr>
      <vt:lpstr>様式４</vt:lpstr>
      <vt:lpstr>様式５</vt:lpstr>
      <vt:lpstr>様式６</vt:lpstr>
      <vt:lpstr>様式７</vt:lpstr>
      <vt:lpstr>様式８</vt:lpstr>
      <vt:lpstr>様式９</vt:lpstr>
      <vt:lpstr>はじめに!Print_Area</vt:lpstr>
      <vt:lpstr>受付証!Print_Area</vt:lpstr>
      <vt:lpstr>入力シート!Print_Area</vt:lpstr>
      <vt:lpstr>様式１!Print_Area</vt:lpstr>
      <vt:lpstr>様式２!Print_Area</vt:lpstr>
      <vt:lpstr>様式３!Print_Area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2024-03-26T07:15:15Z</dcterms:modified>
</cp:coreProperties>
</file>